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H:\Fund Trackers\"/>
    </mc:Choice>
  </mc:AlternateContent>
  <bookViews>
    <workbookView xWindow="0" yWindow="0" windowWidth="21600" windowHeight="9630" tabRatio="860" activeTab="1"/>
  </bookViews>
  <sheets>
    <sheet name="To Be Moved Out" sheetId="18" r:id="rId1"/>
    <sheet name="Total Fund Summary" sheetId="19" r:id="rId2"/>
    <sheet name="Fund 75 Summary" sheetId="1" r:id="rId3"/>
    <sheet name="Technology Detail" sheetId="2" r:id="rId4"/>
    <sheet name="Parks Detail" sheetId="3" r:id="rId5"/>
    <sheet name="Courthouse Detail" sheetId="4" r:id="rId6"/>
    <sheet name="Emerg Mgmt Detail" sheetId="5" r:id="rId7"/>
    <sheet name="Fair Detail" sheetId="6" r:id="rId8"/>
    <sheet name="Roof-HHS-UWR Detail" sheetId="7" r:id="rId9"/>
    <sheet name="Highway Detail" sheetId="8" r:id="rId10"/>
    <sheet name="Vehicles-Sheriff Detail" sheetId="9" r:id="rId11"/>
    <sheet name="Symons Detail" sheetId="10" r:id="rId12"/>
    <sheet name="Administrator Detail" sheetId="11" r:id="rId13"/>
    <sheet name="Misc New Equip Detail" sheetId="12" r:id="rId14"/>
    <sheet name="Child Support Detail" sheetId="13" r:id="rId15"/>
    <sheet name="Land Cons Detail" sheetId="14" r:id="rId16"/>
    <sheet name="AED for Squad Detail" sheetId="15" r:id="rId17"/>
    <sheet name="Ambulance Detail" sheetId="16" r:id="rId1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3" i="19" l="1"/>
  <c r="D43" i="19" l="1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5" i="19"/>
  <c r="E6" i="19"/>
  <c r="E7" i="19"/>
  <c r="E49" i="19" s="1"/>
  <c r="E8" i="19"/>
  <c r="E9" i="19"/>
  <c r="E47" i="19" s="1"/>
  <c r="E10" i="19"/>
  <c r="E11" i="19"/>
  <c r="E12" i="19"/>
  <c r="E48" i="19" s="1"/>
  <c r="E13" i="19"/>
  <c r="E14" i="19"/>
  <c r="E38" i="19"/>
  <c r="E39" i="19"/>
  <c r="E46" i="19" s="1"/>
  <c r="E40" i="19"/>
  <c r="E41" i="19"/>
  <c r="E45" i="19" s="1"/>
  <c r="E4" i="19"/>
  <c r="E43" i="19" l="1"/>
  <c r="E52" i="19" s="1"/>
  <c r="Z18" i="2"/>
  <c r="Z19" i="2"/>
  <c r="Z20" i="2"/>
  <c r="Z21" i="2"/>
  <c r="I27" i="1" l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B4" i="1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Z17" i="2"/>
  <c r="Z16" i="2"/>
  <c r="Z15" i="2"/>
  <c r="Z14" i="2"/>
  <c r="Z13" i="2"/>
  <c r="Z10" i="2"/>
  <c r="Z11" i="2"/>
  <c r="Z12" i="2"/>
  <c r="Z4" i="18"/>
  <c r="Z5" i="18"/>
  <c r="P27" i="1"/>
  <c r="O27" i="1"/>
  <c r="N27" i="1"/>
  <c r="M27" i="1"/>
  <c r="K27" i="1"/>
  <c r="J27" i="1"/>
  <c r="H27" i="1"/>
  <c r="G27" i="1"/>
  <c r="F27" i="1"/>
  <c r="E27" i="1"/>
  <c r="D27" i="1"/>
  <c r="C27" i="1"/>
  <c r="P26" i="1"/>
  <c r="O26" i="1"/>
  <c r="N26" i="1"/>
  <c r="M26" i="1"/>
  <c r="K26" i="1"/>
  <c r="J26" i="1"/>
  <c r="H26" i="1"/>
  <c r="G26" i="1"/>
  <c r="F26" i="1"/>
  <c r="E26" i="1"/>
  <c r="D26" i="1"/>
  <c r="C26" i="1"/>
  <c r="P25" i="1"/>
  <c r="O25" i="1"/>
  <c r="N25" i="1"/>
  <c r="M25" i="1"/>
  <c r="K25" i="1"/>
  <c r="J25" i="1"/>
  <c r="H25" i="1"/>
  <c r="G25" i="1"/>
  <c r="F25" i="1"/>
  <c r="E25" i="1"/>
  <c r="D25" i="1"/>
  <c r="C25" i="1"/>
  <c r="P24" i="1"/>
  <c r="O24" i="1"/>
  <c r="N24" i="1"/>
  <c r="M24" i="1"/>
  <c r="K24" i="1"/>
  <c r="J24" i="1"/>
  <c r="H24" i="1"/>
  <c r="G24" i="1"/>
  <c r="F24" i="1"/>
  <c r="E24" i="1"/>
  <c r="D24" i="1"/>
  <c r="C24" i="1"/>
  <c r="P23" i="1"/>
  <c r="O23" i="1"/>
  <c r="N23" i="1"/>
  <c r="M23" i="1"/>
  <c r="K23" i="1"/>
  <c r="J23" i="1"/>
  <c r="H23" i="1"/>
  <c r="G23" i="1"/>
  <c r="F23" i="1"/>
  <c r="E23" i="1"/>
  <c r="D23" i="1"/>
  <c r="C23" i="1"/>
  <c r="P22" i="1"/>
  <c r="O22" i="1"/>
  <c r="N22" i="1"/>
  <c r="M22" i="1"/>
  <c r="K22" i="1"/>
  <c r="J22" i="1"/>
  <c r="H22" i="1"/>
  <c r="G22" i="1"/>
  <c r="F22" i="1"/>
  <c r="E22" i="1"/>
  <c r="D22" i="1"/>
  <c r="C22" i="1"/>
  <c r="P21" i="1"/>
  <c r="O21" i="1"/>
  <c r="N21" i="1"/>
  <c r="M21" i="1"/>
  <c r="K21" i="1"/>
  <c r="J21" i="1"/>
  <c r="H21" i="1"/>
  <c r="G21" i="1"/>
  <c r="F21" i="1"/>
  <c r="E21" i="1"/>
  <c r="D21" i="1"/>
  <c r="C21" i="1"/>
  <c r="P20" i="1"/>
  <c r="O20" i="1"/>
  <c r="N20" i="1"/>
  <c r="M20" i="1"/>
  <c r="K20" i="1"/>
  <c r="J20" i="1"/>
  <c r="H20" i="1"/>
  <c r="G20" i="1"/>
  <c r="F20" i="1"/>
  <c r="E20" i="1"/>
  <c r="D20" i="1"/>
  <c r="C20" i="1"/>
  <c r="P19" i="1"/>
  <c r="O19" i="1"/>
  <c r="N19" i="1"/>
  <c r="K19" i="1"/>
  <c r="J19" i="1"/>
  <c r="H19" i="1"/>
  <c r="G19" i="1"/>
  <c r="F19" i="1"/>
  <c r="E19" i="1"/>
  <c r="D19" i="1"/>
  <c r="C19" i="1"/>
  <c r="P18" i="1"/>
  <c r="O18" i="1"/>
  <c r="N18" i="1"/>
  <c r="M18" i="1"/>
  <c r="K18" i="1"/>
  <c r="J18" i="1"/>
  <c r="H18" i="1"/>
  <c r="G18" i="1"/>
  <c r="F18" i="1"/>
  <c r="E18" i="1"/>
  <c r="D18" i="1"/>
  <c r="C18" i="1"/>
  <c r="P17" i="1"/>
  <c r="O17" i="1"/>
  <c r="N17" i="1"/>
  <c r="M17" i="1"/>
  <c r="K17" i="1"/>
  <c r="J17" i="1"/>
  <c r="H17" i="1"/>
  <c r="G17" i="1"/>
  <c r="F17" i="1"/>
  <c r="E17" i="1"/>
  <c r="C17" i="1"/>
  <c r="P16" i="1"/>
  <c r="O16" i="1"/>
  <c r="N16" i="1"/>
  <c r="M16" i="1"/>
  <c r="K16" i="1"/>
  <c r="J16" i="1"/>
  <c r="H16" i="1"/>
  <c r="G16" i="1"/>
  <c r="F16" i="1"/>
  <c r="E16" i="1"/>
  <c r="D16" i="1"/>
  <c r="C16" i="1"/>
  <c r="P15" i="1"/>
  <c r="O15" i="1"/>
  <c r="N15" i="1"/>
  <c r="M15" i="1"/>
  <c r="K15" i="1"/>
  <c r="J15" i="1"/>
  <c r="H15" i="1"/>
  <c r="G15" i="1"/>
  <c r="F15" i="1"/>
  <c r="E15" i="1"/>
  <c r="D15" i="1"/>
  <c r="C15" i="1"/>
  <c r="P14" i="1"/>
  <c r="O14" i="1"/>
  <c r="N14" i="1"/>
  <c r="M14" i="1"/>
  <c r="K14" i="1"/>
  <c r="J14" i="1"/>
  <c r="H14" i="1"/>
  <c r="G14" i="1"/>
  <c r="F14" i="1"/>
  <c r="E14" i="1"/>
  <c r="D14" i="1"/>
  <c r="C14" i="1"/>
  <c r="P13" i="1"/>
  <c r="O13" i="1"/>
  <c r="N13" i="1"/>
  <c r="M13" i="1"/>
  <c r="K13" i="1"/>
  <c r="J13" i="1"/>
  <c r="H13" i="1"/>
  <c r="G13" i="1"/>
  <c r="F13" i="1"/>
  <c r="E13" i="1"/>
  <c r="D13" i="1"/>
  <c r="C13" i="1"/>
  <c r="P12" i="1"/>
  <c r="O12" i="1"/>
  <c r="N12" i="1"/>
  <c r="M12" i="1"/>
  <c r="K12" i="1"/>
  <c r="J12" i="1"/>
  <c r="H12" i="1"/>
  <c r="G12" i="1"/>
  <c r="F12" i="1"/>
  <c r="E12" i="1"/>
  <c r="D12" i="1"/>
  <c r="C12" i="1"/>
  <c r="P11" i="1"/>
  <c r="O11" i="1"/>
  <c r="N11" i="1"/>
  <c r="M11" i="1"/>
  <c r="K11" i="1"/>
  <c r="J11" i="1"/>
  <c r="H11" i="1"/>
  <c r="G11" i="1"/>
  <c r="F11" i="1"/>
  <c r="E11" i="1"/>
  <c r="D11" i="1"/>
  <c r="C11" i="1"/>
  <c r="P10" i="1"/>
  <c r="O10" i="1"/>
  <c r="N10" i="1"/>
  <c r="M10" i="1"/>
  <c r="K10" i="1"/>
  <c r="J10" i="1"/>
  <c r="H10" i="1"/>
  <c r="G10" i="1"/>
  <c r="F10" i="1"/>
  <c r="E10" i="1"/>
  <c r="D10" i="1"/>
  <c r="C10" i="1"/>
  <c r="P9" i="1"/>
  <c r="O9" i="1"/>
  <c r="N9" i="1"/>
  <c r="M9" i="1"/>
  <c r="K9" i="1"/>
  <c r="J9" i="1"/>
  <c r="H9" i="1"/>
  <c r="G9" i="1"/>
  <c r="F9" i="1"/>
  <c r="E9" i="1"/>
  <c r="D9" i="1"/>
  <c r="C9" i="1"/>
  <c r="P8" i="1"/>
  <c r="O8" i="1"/>
  <c r="N8" i="1"/>
  <c r="M8" i="1"/>
  <c r="K8" i="1"/>
  <c r="J8" i="1"/>
  <c r="H8" i="1"/>
  <c r="G8" i="1"/>
  <c r="F8" i="1"/>
  <c r="E8" i="1"/>
  <c r="D8" i="1"/>
  <c r="C8" i="1"/>
  <c r="P7" i="1"/>
  <c r="O7" i="1"/>
  <c r="N7" i="1"/>
  <c r="M7" i="1"/>
  <c r="K7" i="1"/>
  <c r="J7" i="1"/>
  <c r="H7" i="1"/>
  <c r="G7" i="1"/>
  <c r="F7" i="1"/>
  <c r="E7" i="1"/>
  <c r="D7" i="1"/>
  <c r="C7" i="1"/>
  <c r="P6" i="1"/>
  <c r="O6" i="1"/>
  <c r="N6" i="1"/>
  <c r="M6" i="1"/>
  <c r="K6" i="1"/>
  <c r="J6" i="1"/>
  <c r="H6" i="1"/>
  <c r="G6" i="1"/>
  <c r="F6" i="1"/>
  <c r="E6" i="1"/>
  <c r="D6" i="1"/>
  <c r="C6" i="1"/>
  <c r="P5" i="1"/>
  <c r="O5" i="1"/>
  <c r="N5" i="1"/>
  <c r="M5" i="1"/>
  <c r="K5" i="1"/>
  <c r="J5" i="1"/>
  <c r="H5" i="1"/>
  <c r="G5" i="1"/>
  <c r="F5" i="1"/>
  <c r="E5" i="1"/>
  <c r="D5" i="1"/>
  <c r="C5" i="1"/>
  <c r="Z27" i="12"/>
  <c r="AD10" i="12"/>
  <c r="AD7" i="12"/>
  <c r="AH26" i="12" l="1"/>
  <c r="AI26" i="12" s="1"/>
  <c r="AG27" i="12"/>
  <c r="AH20" i="12"/>
  <c r="AI20" i="12" s="1"/>
  <c r="AH22" i="12"/>
  <c r="AI22" i="12" s="1"/>
  <c r="AH23" i="12"/>
  <c r="AI23" i="12" s="1"/>
  <c r="AH24" i="12"/>
  <c r="AI24" i="12" s="1"/>
  <c r="AH25" i="12"/>
  <c r="AI25" i="12" s="1"/>
  <c r="AH5" i="12"/>
  <c r="AI5" i="12" s="1"/>
  <c r="AH6" i="12"/>
  <c r="AI6" i="12" s="1"/>
  <c r="AH8" i="12"/>
  <c r="AI8" i="12" s="1"/>
  <c r="AH12" i="12"/>
  <c r="AI12" i="12" s="1"/>
  <c r="AH14" i="12"/>
  <c r="AI14" i="12" s="1"/>
  <c r="AH15" i="12"/>
  <c r="AI15" i="12" s="1"/>
  <c r="AH4" i="12"/>
  <c r="AI4" i="12" s="1"/>
  <c r="Z27" i="9"/>
  <c r="Z26" i="9"/>
  <c r="Z25" i="9"/>
  <c r="Z24" i="9"/>
  <c r="Z23" i="9"/>
  <c r="Z22" i="9"/>
  <c r="Z21" i="9"/>
  <c r="Z20" i="9"/>
  <c r="Z19" i="9"/>
  <c r="Z24" i="4"/>
  <c r="Z23" i="4"/>
  <c r="Z22" i="4"/>
  <c r="Z21" i="4"/>
  <c r="Z20" i="4"/>
  <c r="Z19" i="4"/>
  <c r="Z18" i="4"/>
  <c r="Z17" i="4"/>
  <c r="Z16" i="4"/>
  <c r="Z15" i="4"/>
  <c r="Z14" i="4"/>
  <c r="Z13" i="4"/>
  <c r="Z11" i="4"/>
  <c r="Z10" i="4"/>
  <c r="Z9" i="4"/>
  <c r="Z8" i="4"/>
  <c r="Z7" i="4"/>
  <c r="Z6" i="4"/>
  <c r="Z5" i="4"/>
  <c r="Z4" i="4"/>
  <c r="Z5" i="11"/>
  <c r="Z7" i="16" l="1"/>
  <c r="Z12" i="16"/>
  <c r="Z11" i="16"/>
  <c r="Z10" i="16"/>
  <c r="Z9" i="16"/>
  <c r="Z8" i="16"/>
  <c r="Z6" i="16"/>
  <c r="Z5" i="16"/>
  <c r="Z4" i="16"/>
  <c r="M5" i="7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AD25" i="12"/>
  <c r="AD24" i="12"/>
  <c r="AD23" i="12"/>
  <c r="AH19" i="12"/>
  <c r="AI19" i="12" s="1"/>
  <c r="AD9" i="12"/>
  <c r="AD8" i="12"/>
  <c r="AD6" i="12"/>
  <c r="AD5" i="12"/>
  <c r="Z4" i="12"/>
  <c r="I18" i="9"/>
  <c r="Z18" i="9" s="1"/>
  <c r="Z17" i="9"/>
  <c r="Z16" i="9"/>
  <c r="Z15" i="9"/>
  <c r="Z14" i="9"/>
  <c r="Z13" i="9"/>
  <c r="Z12" i="9"/>
  <c r="Z11" i="9"/>
  <c r="Z10" i="9"/>
  <c r="Z9" i="9"/>
  <c r="Z8" i="9"/>
  <c r="Z7" i="9"/>
  <c r="Z6" i="9"/>
  <c r="Z4" i="9"/>
  <c r="Z12" i="4"/>
  <c r="Z27" i="2"/>
  <c r="Z26" i="2"/>
  <c r="Z25" i="2"/>
  <c r="Z24" i="2"/>
  <c r="Z23" i="2"/>
  <c r="Z22" i="2"/>
  <c r="Z9" i="2"/>
  <c r="Z8" i="2"/>
  <c r="Z7" i="2"/>
  <c r="Z6" i="2"/>
  <c r="Z5" i="2"/>
  <c r="AH9" i="12" l="1"/>
  <c r="AI9" i="12" s="1"/>
  <c r="AD4" i="12"/>
  <c r="Z28" i="12"/>
  <c r="AH13" i="12"/>
  <c r="AI13" i="12" s="1"/>
  <c r="B28" i="9"/>
  <c r="Z27" i="4" l="1"/>
  <c r="Z26" i="4"/>
  <c r="Z25" i="4"/>
  <c r="Y28" i="16" l="1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P4" i="1" s="1"/>
  <c r="Z27" i="16"/>
  <c r="Z26" i="16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O4" i="1" s="1"/>
  <c r="Z27" i="15"/>
  <c r="Z26" i="15"/>
  <c r="Z25" i="15"/>
  <c r="Z24" i="15"/>
  <c r="Z23" i="15"/>
  <c r="Z22" i="15"/>
  <c r="Z21" i="15"/>
  <c r="Z20" i="15"/>
  <c r="Z19" i="15"/>
  <c r="Z18" i="15"/>
  <c r="Z17" i="15"/>
  <c r="Z16" i="15"/>
  <c r="Z15" i="15"/>
  <c r="Z14" i="15"/>
  <c r="Z13" i="15"/>
  <c r="Z12" i="15"/>
  <c r="Z11" i="15"/>
  <c r="Z10" i="15"/>
  <c r="Z9" i="15"/>
  <c r="Z8" i="15"/>
  <c r="Z7" i="15"/>
  <c r="Z6" i="15"/>
  <c r="Z5" i="15"/>
  <c r="Z4" i="15"/>
  <c r="Z28" i="15" s="1"/>
  <c r="Z31" i="15" s="1"/>
  <c r="Z32" i="15" s="1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B28" i="14"/>
  <c r="N4" i="1" s="1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3" i="14"/>
  <c r="Z12" i="14"/>
  <c r="Z11" i="14"/>
  <c r="Z10" i="14"/>
  <c r="Z9" i="14"/>
  <c r="Z8" i="14"/>
  <c r="Z7" i="14"/>
  <c r="Z6" i="14"/>
  <c r="Z5" i="14"/>
  <c r="Z4" i="14"/>
  <c r="Z28" i="14" s="1"/>
  <c r="Z31" i="14" s="1"/>
  <c r="Z32" i="14" s="1"/>
  <c r="Y28" i="13"/>
  <c r="X28" i="13"/>
  <c r="W28" i="13"/>
  <c r="V28" i="13"/>
  <c r="U28" i="13"/>
  <c r="T28" i="13"/>
  <c r="S28" i="13"/>
  <c r="R28" i="13"/>
  <c r="Q28" i="13"/>
  <c r="M19" i="1" s="1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B28" i="13"/>
  <c r="M4" i="1" s="1"/>
  <c r="Z27" i="13"/>
  <c r="Z26" i="13"/>
  <c r="Z25" i="13"/>
  <c r="Z24" i="13"/>
  <c r="Z23" i="13"/>
  <c r="Z22" i="13"/>
  <c r="Z21" i="13"/>
  <c r="Z20" i="13"/>
  <c r="Z19" i="13"/>
  <c r="Z18" i="13"/>
  <c r="Z17" i="13"/>
  <c r="Z16" i="13"/>
  <c r="Z15" i="13"/>
  <c r="Z14" i="13"/>
  <c r="Z13" i="13"/>
  <c r="Z12" i="13"/>
  <c r="Z11" i="13"/>
  <c r="Z10" i="13"/>
  <c r="Z9" i="13"/>
  <c r="Z8" i="13"/>
  <c r="Z7" i="13"/>
  <c r="Z6" i="13"/>
  <c r="Z5" i="13"/>
  <c r="Z4" i="13"/>
  <c r="Y28" i="12"/>
  <c r="L27" i="1" s="1"/>
  <c r="X28" i="12"/>
  <c r="L26" i="1" s="1"/>
  <c r="W28" i="12"/>
  <c r="L25" i="1" s="1"/>
  <c r="V28" i="12"/>
  <c r="L24" i="1" s="1"/>
  <c r="U28" i="12"/>
  <c r="L23" i="1" s="1"/>
  <c r="T28" i="12"/>
  <c r="L22" i="1" s="1"/>
  <c r="S28" i="12"/>
  <c r="L21" i="1" s="1"/>
  <c r="R28" i="12"/>
  <c r="L20" i="1" s="1"/>
  <c r="Q28" i="12"/>
  <c r="L19" i="1" s="1"/>
  <c r="P28" i="12"/>
  <c r="L18" i="1" s="1"/>
  <c r="O28" i="12"/>
  <c r="L17" i="1" s="1"/>
  <c r="N28" i="12"/>
  <c r="L16" i="1" s="1"/>
  <c r="M28" i="12"/>
  <c r="L15" i="1" s="1"/>
  <c r="L28" i="12"/>
  <c r="L14" i="1" s="1"/>
  <c r="K28" i="12"/>
  <c r="L13" i="1" s="1"/>
  <c r="J28" i="12"/>
  <c r="L12" i="1" s="1"/>
  <c r="I28" i="12"/>
  <c r="L11" i="1" s="1"/>
  <c r="H28" i="12"/>
  <c r="L10" i="1" s="1"/>
  <c r="G28" i="12"/>
  <c r="L9" i="1" s="1"/>
  <c r="F28" i="12"/>
  <c r="L8" i="1" s="1"/>
  <c r="E28" i="12"/>
  <c r="L7" i="1" s="1"/>
  <c r="D28" i="12"/>
  <c r="L6" i="1" s="1"/>
  <c r="C28" i="12"/>
  <c r="L5" i="1" s="1"/>
  <c r="B28" i="12"/>
  <c r="L4" i="1" s="1"/>
  <c r="AD26" i="12"/>
  <c r="AH17" i="12"/>
  <c r="AI17" i="12" s="1"/>
  <c r="AH18" i="12"/>
  <c r="AI18" i="12" s="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B28" i="11"/>
  <c r="K4" i="1" s="1"/>
  <c r="Z27" i="11"/>
  <c r="Z26" i="11"/>
  <c r="Z25" i="11"/>
  <c r="Z24" i="11"/>
  <c r="Z23" i="11"/>
  <c r="Z22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Z4" i="11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J4" i="1" s="1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Z10" i="10"/>
  <c r="Z9" i="10"/>
  <c r="Z8" i="10"/>
  <c r="Z7" i="10"/>
  <c r="Z6" i="10"/>
  <c r="Z5" i="10"/>
  <c r="Z4" i="10"/>
  <c r="Z28" i="10" s="1"/>
  <c r="Z31" i="10" s="1"/>
  <c r="Z32" i="10" s="1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H28" i="9"/>
  <c r="G28" i="9"/>
  <c r="F28" i="9"/>
  <c r="E28" i="9"/>
  <c r="D28" i="9"/>
  <c r="C28" i="9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H4" i="1" s="1"/>
  <c r="Z27" i="8"/>
  <c r="Z26" i="8"/>
  <c r="Z25" i="8"/>
  <c r="Z24" i="8"/>
  <c r="Z23" i="8"/>
  <c r="Z22" i="8"/>
  <c r="Z21" i="8"/>
  <c r="Z20" i="8"/>
  <c r="Z19" i="8"/>
  <c r="Z18" i="8"/>
  <c r="Z17" i="8"/>
  <c r="Z16" i="8"/>
  <c r="Z15" i="8"/>
  <c r="Z14" i="8"/>
  <c r="Z13" i="8"/>
  <c r="Z12" i="8"/>
  <c r="Z11" i="8"/>
  <c r="Z10" i="8"/>
  <c r="Z9" i="8"/>
  <c r="Z8" i="8"/>
  <c r="Z7" i="8"/>
  <c r="Z6" i="8"/>
  <c r="Z5" i="8"/>
  <c r="Z4" i="8"/>
  <c r="Z28" i="8" s="1"/>
  <c r="Z31" i="8" s="1"/>
  <c r="Z32" i="8" s="1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G4" i="1" s="1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Z4" i="7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F4" i="1" s="1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Z7" i="6"/>
  <c r="Z6" i="6"/>
  <c r="Z5" i="6"/>
  <c r="Z4" i="6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E4" i="1" s="1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Z4" i="5"/>
  <c r="Z28" i="5" s="1"/>
  <c r="Z31" i="5" s="1"/>
  <c r="Z32" i="5" s="1"/>
  <c r="Y28" i="4"/>
  <c r="X28" i="4"/>
  <c r="W28" i="4"/>
  <c r="V28" i="4"/>
  <c r="U28" i="4"/>
  <c r="T28" i="4"/>
  <c r="S28" i="4"/>
  <c r="R28" i="4"/>
  <c r="Q28" i="4"/>
  <c r="P28" i="4"/>
  <c r="O28" i="4"/>
  <c r="D17" i="1" s="1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D4" i="1" s="1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C4" i="1" s="1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4" i="2"/>
  <c r="C28" i="2"/>
  <c r="B5" i="1" s="1"/>
  <c r="D28" i="2"/>
  <c r="B6" i="1" s="1"/>
  <c r="E28" i="2"/>
  <c r="B7" i="1" s="1"/>
  <c r="Q7" i="1" s="1"/>
  <c r="F28" i="2"/>
  <c r="B8" i="1" s="1"/>
  <c r="Q8" i="1" s="1"/>
  <c r="G28" i="2"/>
  <c r="B9" i="1" s="1"/>
  <c r="Q9" i="1" s="1"/>
  <c r="H28" i="2"/>
  <c r="B10" i="1" s="1"/>
  <c r="I28" i="2"/>
  <c r="B11" i="1" s="1"/>
  <c r="J28" i="2"/>
  <c r="B12" i="1" s="1"/>
  <c r="K28" i="2"/>
  <c r="B13" i="1" s="1"/>
  <c r="Q13" i="1" s="1"/>
  <c r="L28" i="2"/>
  <c r="B14" i="1" s="1"/>
  <c r="Q14" i="1" s="1"/>
  <c r="M28" i="2"/>
  <c r="B15" i="1" s="1"/>
  <c r="Q15" i="1" s="1"/>
  <c r="N28" i="2"/>
  <c r="B16" i="1" s="1"/>
  <c r="O28" i="2"/>
  <c r="B17" i="1" s="1"/>
  <c r="P28" i="2"/>
  <c r="B18" i="1" s="1"/>
  <c r="Q28" i="2"/>
  <c r="B19" i="1" s="1"/>
  <c r="Q19" i="1" s="1"/>
  <c r="R28" i="2"/>
  <c r="B20" i="1" s="1"/>
  <c r="Q20" i="1" s="1"/>
  <c r="S28" i="2"/>
  <c r="B21" i="1" s="1"/>
  <c r="Q21" i="1" s="1"/>
  <c r="T28" i="2"/>
  <c r="B22" i="1" s="1"/>
  <c r="U28" i="2"/>
  <c r="B23" i="1" s="1"/>
  <c r="V28" i="2"/>
  <c r="B24" i="1" s="1"/>
  <c r="W28" i="2"/>
  <c r="B25" i="1" s="1"/>
  <c r="Q25" i="1" s="1"/>
  <c r="X28" i="2"/>
  <c r="B26" i="1" s="1"/>
  <c r="Q26" i="1" s="1"/>
  <c r="Y28" i="2"/>
  <c r="B27" i="1" s="1"/>
  <c r="Q27" i="1" s="1"/>
  <c r="B28" i="2"/>
  <c r="Q18" i="1" l="1"/>
  <c r="Q6" i="1"/>
  <c r="Q23" i="1"/>
  <c r="Q17" i="1"/>
  <c r="Q11" i="1"/>
  <c r="Q5" i="1"/>
  <c r="Q24" i="1"/>
  <c r="Q12" i="1"/>
  <c r="Q22" i="1"/>
  <c r="Q16" i="1"/>
  <c r="Q10" i="1"/>
  <c r="Z28" i="13"/>
  <c r="Z31" i="13" s="1"/>
  <c r="Z32" i="13" s="1"/>
  <c r="AH21" i="12"/>
  <c r="AI21" i="12" s="1"/>
  <c r="AH10" i="12"/>
  <c r="AI10" i="12" s="1"/>
  <c r="AH16" i="12"/>
  <c r="AI16" i="12" s="1"/>
  <c r="AH7" i="12"/>
  <c r="AI7" i="12" s="1"/>
  <c r="AH11" i="12"/>
  <c r="AI11" i="12" s="1"/>
  <c r="Z31" i="12"/>
  <c r="Z32" i="12" s="1"/>
  <c r="I28" i="9"/>
  <c r="Z28" i="7"/>
  <c r="Z28" i="16"/>
  <c r="Z28" i="6"/>
  <c r="Z31" i="6" s="1"/>
  <c r="Z32" i="6" s="1"/>
  <c r="Z28" i="9"/>
  <c r="Z28" i="4"/>
  <c r="Z28" i="11"/>
  <c r="D28" i="1"/>
  <c r="D32" i="1" s="1"/>
  <c r="D33" i="1" s="1"/>
  <c r="E28" i="1"/>
  <c r="F28" i="1"/>
  <c r="H28" i="1"/>
  <c r="J28" i="1"/>
  <c r="K28" i="1"/>
  <c r="K32" i="1" s="1"/>
  <c r="K33" i="1" s="1"/>
  <c r="M28" i="1"/>
  <c r="N28" i="1"/>
  <c r="O28" i="1"/>
  <c r="P28" i="1"/>
  <c r="P32" i="1" s="1"/>
  <c r="P33" i="1" s="1"/>
  <c r="L28" i="1"/>
  <c r="G28" i="1"/>
  <c r="G32" i="1" s="1"/>
  <c r="G33" i="1" s="1"/>
  <c r="Z28" i="3"/>
  <c r="Z31" i="3" s="1"/>
  <c r="Z32" i="3" s="1"/>
  <c r="C28" i="1"/>
  <c r="Z28" i="2"/>
  <c r="Z31" i="2" s="1"/>
  <c r="Z32" i="2" s="1"/>
  <c r="AH27" i="12" l="1"/>
  <c r="AH28" i="12" s="1"/>
  <c r="AI27" i="12"/>
  <c r="C32" i="1"/>
  <c r="C33" i="1" s="1"/>
  <c r="C29" i="1"/>
  <c r="E32" i="1"/>
  <c r="E33" i="1" s="1"/>
  <c r="E29" i="1"/>
  <c r="F32" i="1"/>
  <c r="F33" i="1" s="1"/>
  <c r="F29" i="1"/>
  <c r="H32" i="1"/>
  <c r="H33" i="1" s="1"/>
  <c r="H29" i="1"/>
  <c r="J32" i="1"/>
  <c r="J33" i="1" s="1"/>
  <c r="J29" i="1"/>
  <c r="M32" i="1"/>
  <c r="M33" i="1" s="1"/>
  <c r="M29" i="1"/>
  <c r="N32" i="1"/>
  <c r="N33" i="1" s="1"/>
  <c r="N29" i="1"/>
  <c r="O32" i="1"/>
  <c r="O33" i="1" s="1"/>
  <c r="O29" i="1"/>
  <c r="L32" i="1"/>
  <c r="L33" i="1" s="1"/>
  <c r="L29" i="1"/>
  <c r="Z31" i="11"/>
  <c r="Z32" i="11" s="1"/>
  <c r="K29" i="1"/>
  <c r="I28" i="1"/>
  <c r="Z31" i="9"/>
  <c r="Z32" i="9" s="1"/>
  <c r="Z31" i="16"/>
  <c r="Z32" i="16" s="1"/>
  <c r="P29" i="1"/>
  <c r="Z31" i="4"/>
  <c r="Z32" i="4" s="1"/>
  <c r="D29" i="1"/>
  <c r="Z31" i="7"/>
  <c r="Z32" i="7" s="1"/>
  <c r="G29" i="1"/>
  <c r="B28" i="1"/>
  <c r="B29" i="1" s="1"/>
  <c r="Q4" i="1"/>
  <c r="I32" i="1" l="1"/>
  <c r="I33" i="1" s="1"/>
  <c r="I29" i="1"/>
  <c r="Q28" i="1"/>
  <c r="B32" i="1"/>
  <c r="B33" i="1" s="1"/>
  <c r="Q35" i="1" l="1"/>
  <c r="Q37" i="1" s="1"/>
  <c r="Q44" i="1" s="1"/>
  <c r="Q32" i="1"/>
  <c r="Q33" i="1" s="1"/>
</calcChain>
</file>

<file path=xl/comments1.xml><?xml version="1.0" encoding="utf-8"?>
<comments xmlns="http://schemas.openxmlformats.org/spreadsheetml/2006/main">
  <authors>
    <author>Josh Bell</author>
  </authors>
  <commentList>
    <comment ref="M5" authorId="0" shapeId="0">
      <text>
        <r>
          <rPr>
            <b/>
            <sz val="9"/>
            <color indexed="81"/>
            <rFont val="Tahoma"/>
            <family val="2"/>
          </rPr>
          <t>Josh Bell:</t>
        </r>
        <r>
          <rPr>
            <sz val="9"/>
            <color indexed="81"/>
            <rFont val="Tahoma"/>
            <family val="2"/>
          </rPr>
          <t xml:space="preserve">
Entered as $34,791, but was credited $40 for overpayment
</t>
        </r>
      </text>
    </comment>
  </commentList>
</comments>
</file>

<file path=xl/comments2.xml><?xml version="1.0" encoding="utf-8"?>
<comments xmlns="http://schemas.openxmlformats.org/spreadsheetml/2006/main">
  <authors>
    <author>Josh Bell</author>
  </authors>
  <commentList>
    <comment ref="M5" authorId="0" shapeId="0">
      <text>
        <r>
          <rPr>
            <b/>
            <sz val="9"/>
            <color indexed="81"/>
            <rFont val="Tahoma"/>
            <family val="2"/>
          </rPr>
          <t>Josh Bell:</t>
        </r>
        <r>
          <rPr>
            <sz val="9"/>
            <color indexed="81"/>
            <rFont val="Tahoma"/>
            <family val="2"/>
          </rPr>
          <t xml:space="preserve">
Inv was for $2140.13 but we paid/posted $2140.00</t>
        </r>
      </text>
    </comment>
  </commentList>
</comments>
</file>

<file path=xl/sharedStrings.xml><?xml version="1.0" encoding="utf-8"?>
<sst xmlns="http://schemas.openxmlformats.org/spreadsheetml/2006/main" count="523" uniqueCount="229">
  <si>
    <t>Fund 75 - Capital Improvements</t>
  </si>
  <si>
    <t>2020 Capital Improvements</t>
  </si>
  <si>
    <t>Technology</t>
  </si>
  <si>
    <t>Parks</t>
  </si>
  <si>
    <t>Courthouse</t>
  </si>
  <si>
    <t>Fair</t>
  </si>
  <si>
    <t>Roof-HHS-UWR</t>
  </si>
  <si>
    <t>Highway</t>
  </si>
  <si>
    <t>Vehicles-Sheriff</t>
  </si>
  <si>
    <t>Symons</t>
  </si>
  <si>
    <t>Administrator</t>
  </si>
  <si>
    <t>Child Support</t>
  </si>
  <si>
    <t>AED for Squad</t>
  </si>
  <si>
    <t>Ambulance</t>
  </si>
  <si>
    <t>Total</t>
  </si>
  <si>
    <t>Allotted</t>
  </si>
  <si>
    <t>Total Spend</t>
  </si>
  <si>
    <t>Remaining</t>
  </si>
  <si>
    <t>Emergency Management</t>
  </si>
  <si>
    <t>Emerg Mgmt</t>
  </si>
  <si>
    <t>Land Cons</t>
  </si>
  <si>
    <t>Return to Summary Tab</t>
  </si>
  <si>
    <t>SHI Inv #B11792645</t>
  </si>
  <si>
    <t>Jcomp Tech Inv #64554</t>
  </si>
  <si>
    <t>Jcomp Tech Inv #64553</t>
  </si>
  <si>
    <t>Jcomp Tech Inv #64566</t>
  </si>
  <si>
    <t>CDW-G Inv #WZT0119</t>
  </si>
  <si>
    <t>Jcomp Tech Inv #</t>
  </si>
  <si>
    <t>CDW-G Inv #WQJ8769</t>
  </si>
  <si>
    <t>Jcomp Tech Inv #63043</t>
  </si>
  <si>
    <t>Tritech Sotware Inv #274922</t>
  </si>
  <si>
    <t>Jcomp Tech Inv #63115</t>
  </si>
  <si>
    <t>Fillback Ford Inv #158271</t>
  </si>
  <si>
    <t>CC's Underground Inv #583</t>
  </si>
  <si>
    <t>RC Utilities Inv #5127</t>
  </si>
  <si>
    <t>CDW-G Inv #XSN1863</t>
  </si>
  <si>
    <t>Applied Concepts Inv #368287</t>
  </si>
  <si>
    <t>CDW-G Inv #ZFQ4033</t>
  </si>
  <si>
    <t>CDW-G Inv #ZFX0134</t>
  </si>
  <si>
    <t>CDW-G Inv #ZGM0049</t>
  </si>
  <si>
    <t>CDW-G Inv #ZDT8074</t>
  </si>
  <si>
    <t>CDW-G Inv #ZDG3743</t>
  </si>
  <si>
    <t>CDW-G Inv #ZFV3439</t>
  </si>
  <si>
    <t>CDW-G Inv #ZHQ2679</t>
  </si>
  <si>
    <t>CDW-G Inv #ZJB5619</t>
  </si>
  <si>
    <t>Garage Door Express Inv #11593</t>
  </si>
  <si>
    <t>Jcomp Tech Inv #63915</t>
  </si>
  <si>
    <t>SHI Inv #B12033700</t>
  </si>
  <si>
    <t>CDW-G Inv #ZMN2355</t>
  </si>
  <si>
    <t>Morris Newspapers Inv #2075</t>
  </si>
  <si>
    <t>Jcomp Tech Inv #64032</t>
  </si>
  <si>
    <t>RC Utilities Inv #5179</t>
  </si>
  <si>
    <t>Fillback Ford Inv #157898</t>
  </si>
  <si>
    <t>Fillback Ford Inv #159752</t>
  </si>
  <si>
    <t>Fillback Ford Inv #159754</t>
  </si>
  <si>
    <t>Fillback Ford Inv #159753</t>
  </si>
  <si>
    <t>Adj for Tax/Title/License</t>
  </si>
  <si>
    <t>CRU Order #2105409110</t>
  </si>
  <si>
    <t>Bandt Comm Inv #20191108817</t>
  </si>
  <si>
    <t>Marco Inv #INV8516321</t>
  </si>
  <si>
    <t>Jewell &amp; Assoc Inv #11750</t>
  </si>
  <si>
    <t>Precision Weighing Inv #100007697</t>
  </si>
  <si>
    <t>Transfer to Highway</t>
  </si>
  <si>
    <t>CDW-G Inv #ZZW334</t>
  </si>
  <si>
    <t>General Comm Inv #286591</t>
  </si>
  <si>
    <t>Richland Observer Inv #2075</t>
  </si>
  <si>
    <t>Axon Ent. Inv #Q272468-44116.820LY</t>
  </si>
  <si>
    <t>General Comm Inv #286857</t>
  </si>
  <si>
    <t>General Comm Inv #287468</t>
  </si>
  <si>
    <t>General Comm Inv #287063</t>
  </si>
  <si>
    <t>SOS Tech Inv #184029</t>
  </si>
  <si>
    <t>Stop Stick Inv #0018663-IN</t>
  </si>
  <si>
    <t>CDW-G Inv #4483012</t>
  </si>
  <si>
    <t>Jcomp Tech Inv #63176</t>
  </si>
  <si>
    <t>Axon Ent. Inv #SI-1701669</t>
  </si>
  <si>
    <t>Badgerland Flooring Inv #4977</t>
  </si>
  <si>
    <t>Michael Marshall Carp Inv #2020022(Small Courtroom)</t>
  </si>
  <si>
    <t>Michael Marshall Carp Inv #2020023(Small Courtroom)</t>
  </si>
  <si>
    <t>Specialty Eng. Grp Inv #3754</t>
  </si>
  <si>
    <t>Strang Heating Inv #36709</t>
  </si>
  <si>
    <t>Amazon Ref #6937</t>
  </si>
  <si>
    <t>Strang Heating Inv #36822</t>
  </si>
  <si>
    <t>Badgerland Flooring Inv #5039</t>
  </si>
  <si>
    <t>Badgerland Flooring Inv #5040</t>
  </si>
  <si>
    <t>Marco Inv #INV8255297</t>
  </si>
  <si>
    <t>Jcomp Tech Inv #65240</t>
  </si>
  <si>
    <t>Jewell &amp; Assoc Inv #11692</t>
  </si>
  <si>
    <t>Marco Inv #INV8366534</t>
  </si>
  <si>
    <t>Marco Inv #INV8568837</t>
  </si>
  <si>
    <t>Bids for Carpet cleaning</t>
  </si>
  <si>
    <t>AV downpayment</t>
  </si>
  <si>
    <t>Adhesives, tear out, disposal &amp; installation of carpet/underlayment for courtroom &amp; hallway</t>
  </si>
  <si>
    <t>Adhesives, tear out, disposal &amp; installation of carpet tiles for small courtroom</t>
  </si>
  <si>
    <t>Mohawk carpet tiles Large &amp; Small Courtroom &amp; Hallway</t>
  </si>
  <si>
    <t>Fixed installation fee</t>
  </si>
  <si>
    <t>Jewell &amp; Assoc Inv #11924</t>
  </si>
  <si>
    <t xml:space="preserve"> </t>
  </si>
  <si>
    <t>Jewell &amp; Assoc Inv #11814</t>
  </si>
  <si>
    <t>Misc New Equip</t>
  </si>
  <si>
    <t>Notes:</t>
  </si>
  <si>
    <t>CDW-G Inv #9163939</t>
  </si>
  <si>
    <t>Veritas System Recovery Server - Virtual Edition</t>
  </si>
  <si>
    <t>Treasurer</t>
  </si>
  <si>
    <t>Sheriff</t>
  </si>
  <si>
    <t>Dept</t>
  </si>
  <si>
    <t>Notes</t>
  </si>
  <si>
    <t>APC Back UPS ES 600VA 120V 1PT USB</t>
  </si>
  <si>
    <t>Logitech Slim Folia KB Case F/iPad &amp; Apple 10.2 iPad WIFI 32GB SG</t>
  </si>
  <si>
    <t>Barracuda Webfilter 410, Energize updates Sub 1, Adv Threat Prot., Instant Replacement Sub 1</t>
  </si>
  <si>
    <t>Insight Mapping</t>
  </si>
  <si>
    <t>3 Lenovo ThinkPad P53 20QN002FUS 15.6" Mobile i5 16GB</t>
  </si>
  <si>
    <t>MIS</t>
  </si>
  <si>
    <t>2019 Dodge Grand Caravan SE - Billet</t>
  </si>
  <si>
    <t>Plow single phase; plow secondary; directional bore 4"; plow primary &amp; secondary joint; Set single phase ped</t>
  </si>
  <si>
    <t>2 Acer 24 LED Monitor VGA DVI; Startech Display PT DVI Adapt Cnvtr</t>
  </si>
  <si>
    <t>Reg of Deeds</t>
  </si>
  <si>
    <t>iPad 10.2" Wifi 32GB Silver 7th Generation</t>
  </si>
  <si>
    <t>Counting kit; LEDs, Antenna etc.</t>
  </si>
  <si>
    <t>C2G DB9 M/F All lines ext blk 25ft</t>
  </si>
  <si>
    <t>Panorama LP 5-in-1 Sharkfin antenna</t>
  </si>
  <si>
    <t>Gamber base, lower, etc</t>
  </si>
  <si>
    <t>Sierra Airlink RV55</t>
  </si>
  <si>
    <t>Crucial MX500, C2G 25ft; Brother Mobile Pocket</t>
  </si>
  <si>
    <t>Gamber S410 Docking station</t>
  </si>
  <si>
    <t>Targus Versatype Keyboard case</t>
  </si>
  <si>
    <t>9-4 x 10-0 Insulated Steel coil door gray top coat</t>
  </si>
  <si>
    <t>Barracuda Message Archiver 350</t>
  </si>
  <si>
    <t>Gamber Johnson Locking Slide Arm</t>
  </si>
  <si>
    <t>Intel Server etc.</t>
  </si>
  <si>
    <t>Materials to Finish project</t>
  </si>
  <si>
    <t>2020 Dodge Durango Pursuit</t>
  </si>
  <si>
    <t>Equip for new durangos</t>
  </si>
  <si>
    <t>25ft Smart Cartridge; TPPM Tactical Battery pack, pinky extender</t>
  </si>
  <si>
    <t>Radio Equip for new durangos</t>
  </si>
  <si>
    <t>mATX, 500W I\i9-10900, 32GB-2933, 2x1TB-SSD, MS Window 10 Pro 64 Bit</t>
  </si>
  <si>
    <t>Misc Computer parts - 2x1TB SSD</t>
  </si>
  <si>
    <t>Lenovo ThinkPad L15 TS</t>
  </si>
  <si>
    <t>AED for new squads w/ misc supplies</t>
  </si>
  <si>
    <t>Richland Observer legals: For Bids</t>
  </si>
  <si>
    <t>9' Stop Stick Kit w/ Storage Bad-Red</t>
  </si>
  <si>
    <t>Stage platform rebuild</t>
  </si>
  <si>
    <t>Wiring Changes</t>
  </si>
  <si>
    <t>Plans &amp; Spec for Symons Roof</t>
  </si>
  <si>
    <t>AMZN Mktup US*201C05ZN2</t>
  </si>
  <si>
    <t>Acer 24 LED Monitro</t>
  </si>
  <si>
    <t>Cabling Upgrade</t>
  </si>
  <si>
    <t>Veeam Essentials Enterprise Plus 1 year 24x7 Support; 2 year add'l years 24x7</t>
  </si>
  <si>
    <t>Site plans etc.</t>
  </si>
  <si>
    <t>QSC Q-Sys Core 110 Scripting; 2-way 8" full range coaxial surface mount spea; etc.</t>
  </si>
  <si>
    <t>Windows Server 2019 Standard 16 Core Bundle - Gov't</t>
  </si>
  <si>
    <t>Taser 60 Year 3 payment: X2 Basic</t>
  </si>
  <si>
    <t>Forensic ComboDock, model FCDv5.5</t>
  </si>
  <si>
    <t>VP-5230 Radio etc.</t>
  </si>
  <si>
    <t>i5500 Digital Scale</t>
  </si>
  <si>
    <t>x</t>
  </si>
  <si>
    <t>APC Back UPS ES 600VA 120V 1PT  USB</t>
  </si>
  <si>
    <t>DaLite Screen, Projector etc.</t>
  </si>
  <si>
    <t>Contract work for Fairgrounds</t>
  </si>
  <si>
    <t>SOS Tech Inv #76206</t>
  </si>
  <si>
    <t>per File</t>
  </si>
  <si>
    <t>per AS400</t>
  </si>
  <si>
    <t>diff</t>
  </si>
  <si>
    <t>check</t>
  </si>
  <si>
    <t>Misc New Equip Detail</t>
  </si>
  <si>
    <t>CDW-G Inv #C212904</t>
  </si>
  <si>
    <t>Acer 24 VA Anti-Glare LED Display</t>
  </si>
  <si>
    <t>Jail</t>
  </si>
  <si>
    <t>Circuit Court</t>
  </si>
  <si>
    <t>Coroner</t>
  </si>
  <si>
    <t>Property Lister</t>
  </si>
  <si>
    <t>District Attorney</t>
  </si>
  <si>
    <t>Spent</t>
  </si>
  <si>
    <t>Balance</t>
  </si>
  <si>
    <t>Zoning</t>
  </si>
  <si>
    <t>Police Radio</t>
  </si>
  <si>
    <t>Emergency Gov't</t>
  </si>
  <si>
    <t>Veteran Svc</t>
  </si>
  <si>
    <t>Extension</t>
  </si>
  <si>
    <t>LEPC</t>
  </si>
  <si>
    <t>MIS-Comp/Printer/Network</t>
  </si>
  <si>
    <t>MIS-Comp Maint/Upgrades</t>
  </si>
  <si>
    <t>MIS-Comp Software</t>
  </si>
  <si>
    <t>Sheriff-Comp Upgrades</t>
  </si>
  <si>
    <t>Sheriff-Crime Scene Equip</t>
  </si>
  <si>
    <t>540' CAT6 Enhanced data cable</t>
  </si>
  <si>
    <t>Misc</t>
  </si>
  <si>
    <t>CDW-G Inv #C351271</t>
  </si>
  <si>
    <t>HP Laserjet Enterprise SFP M406DN</t>
  </si>
  <si>
    <t>BoardmanClark Inv #227814</t>
  </si>
  <si>
    <t>BoardmanClark Inv #229003</t>
  </si>
  <si>
    <t>BoardmanClark Inv #230061</t>
  </si>
  <si>
    <t>BoardmanClark Inv #2234529</t>
  </si>
  <si>
    <t>Attorney services</t>
  </si>
  <si>
    <t>Allocation</t>
  </si>
  <si>
    <t>Radio Equip (repair?)</t>
  </si>
  <si>
    <t>Move to Fund 92</t>
  </si>
  <si>
    <t xml:space="preserve">Move to where COVID money was applied </t>
  </si>
  <si>
    <t>Garage Door Express Inv #12360</t>
  </si>
  <si>
    <t>9-4x10-0 insulated coil door 4 qty</t>
  </si>
  <si>
    <t>All-American Do-it Ctr</t>
  </si>
  <si>
    <t>Walsh's Ace Hardware</t>
  </si>
  <si>
    <t>Security Wall Project</t>
  </si>
  <si>
    <t>Jcomp Inv RIC19</t>
  </si>
  <si>
    <t>Alloted</t>
  </si>
  <si>
    <t>Fund 75 Summary</t>
  </si>
  <si>
    <t>Emergency Mgmt</t>
  </si>
  <si>
    <t>Fairgrounds</t>
  </si>
  <si>
    <t>Roof-HHS/UWR</t>
  </si>
  <si>
    <t>Not all invoices have been received yet</t>
  </si>
  <si>
    <t>Land Conservation</t>
  </si>
  <si>
    <t>AED for Squads</t>
  </si>
  <si>
    <t>Unassigned to a specific dept/item</t>
  </si>
  <si>
    <t>Complete</t>
  </si>
  <si>
    <t>TDB w/ July Board vote</t>
  </si>
  <si>
    <t>Dam repair</t>
  </si>
  <si>
    <t>No spend for multiple areas</t>
  </si>
  <si>
    <t>All spend was for Small Courtroom repairs</t>
  </si>
  <si>
    <t>$13k well(voted down?) - $25k gravel for bike trail</t>
  </si>
  <si>
    <t>Shed for command post; still planning on doing</t>
  </si>
  <si>
    <t>Work will start in Sept</t>
  </si>
  <si>
    <t>$5,411.85 remain here but overspent by $4936.61 in Technology leaving $475.24 available</t>
  </si>
  <si>
    <t>$52,578.32 remain here but overspent by $11,867.40 on vehicles leaving $40,710.92 available.
Pending Approval - Body Cam purchase of $18,181</t>
  </si>
  <si>
    <t>Dam Repair</t>
  </si>
  <si>
    <t>Roof Repair HHS/UWR</t>
  </si>
  <si>
    <t>Roof Repair Symons</t>
  </si>
  <si>
    <t>Emergency Mgmt Command Post</t>
  </si>
  <si>
    <t>Sheriff Dept Body Cams</t>
  </si>
  <si>
    <t>Uncommitted Funds</t>
  </si>
  <si>
    <t xml:space="preserve">Move to where COVID money(Route2Recovery?) was applied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</si>
</sst>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3" fillId="2" borderId="10" xfId="0" applyFont="1" applyFill="1" applyBorder="1" applyAlignment="1">
      <alignment horizontal="center" wrapText="1"/>
    </xf>
    <xf numFmtId="43" fontId="0" fillId="0" borderId="11" xfId="1" applyFont="1" applyBorder="1"/>
    <xf numFmtId="43" fontId="0" fillId="0" borderId="4" xfId="1" applyFont="1" applyBorder="1"/>
    <xf numFmtId="43" fontId="0" fillId="0" borderId="12" xfId="1" applyFont="1" applyBorder="1"/>
    <xf numFmtId="43" fontId="0" fillId="0" borderId="13" xfId="1" applyFont="1" applyBorder="1"/>
    <xf numFmtId="43" fontId="0" fillId="0" borderId="14" xfId="1" applyFont="1" applyBorder="1"/>
    <xf numFmtId="43" fontId="0" fillId="0" borderId="15" xfId="1" applyFont="1" applyBorder="1"/>
    <xf numFmtId="43" fontId="0" fillId="0" borderId="5" xfId="1" applyFont="1" applyBorder="1"/>
    <xf numFmtId="43" fontId="0" fillId="0" borderId="6" xfId="1" applyFont="1" applyBorder="1"/>
    <xf numFmtId="43" fontId="0" fillId="0" borderId="7" xfId="1" applyFont="1" applyBorder="1"/>
    <xf numFmtId="43" fontId="0" fillId="0" borderId="0" xfId="1" applyFont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17" fontId="0" fillId="0" borderId="0" xfId="0" applyNumberFormat="1" applyAlignment="1">
      <alignment horizontal="left"/>
    </xf>
    <xf numFmtId="43" fontId="0" fillId="0" borderId="16" xfId="1" applyFont="1" applyBorder="1"/>
    <xf numFmtId="43" fontId="0" fillId="0" borderId="3" xfId="1" applyFont="1" applyBorder="1"/>
    <xf numFmtId="43" fontId="0" fillId="0" borderId="1" xfId="0" applyNumberFormat="1" applyBorder="1"/>
    <xf numFmtId="43" fontId="0" fillId="0" borderId="11" xfId="0" applyNumberFormat="1" applyBorder="1"/>
    <xf numFmtId="17" fontId="0" fillId="2" borderId="6" xfId="0" applyNumberFormat="1" applyFill="1" applyBorder="1" applyAlignment="1">
      <alignment horizontal="center"/>
    </xf>
    <xf numFmtId="17" fontId="0" fillId="2" borderId="7" xfId="0" applyNumberFormat="1" applyFill="1" applyBorder="1" applyAlignment="1">
      <alignment horizontal="center"/>
    </xf>
    <xf numFmtId="43" fontId="0" fillId="0" borderId="2" xfId="1" applyFont="1" applyBorder="1"/>
    <xf numFmtId="43" fontId="2" fillId="0" borderId="5" xfId="1" applyFont="1" applyBorder="1"/>
    <xf numFmtId="43" fontId="2" fillId="0" borderId="6" xfId="1" applyFont="1" applyBorder="1"/>
    <xf numFmtId="43" fontId="2" fillId="0" borderId="7" xfId="1" applyFont="1" applyBorder="1"/>
    <xf numFmtId="43" fontId="0" fillId="0" borderId="1" xfId="1" applyFont="1" applyBorder="1"/>
    <xf numFmtId="0" fontId="4" fillId="2" borderId="8" xfId="2" applyFill="1" applyBorder="1" applyAlignment="1">
      <alignment horizontal="center" wrapText="1"/>
    </xf>
    <xf numFmtId="0" fontId="4" fillId="2" borderId="9" xfId="2" applyFill="1" applyBorder="1" applyAlignment="1">
      <alignment horizontal="center" wrapText="1"/>
    </xf>
    <xf numFmtId="17" fontId="0" fillId="2" borderId="5" xfId="0" applyNumberFormat="1" applyFill="1" applyBorder="1" applyAlignment="1">
      <alignment horizontal="center"/>
    </xf>
    <xf numFmtId="43" fontId="0" fillId="0" borderId="2" xfId="1" applyFont="1" applyFill="1" applyBorder="1"/>
    <xf numFmtId="43" fontId="0" fillId="0" borderId="4" xfId="1" applyFont="1" applyFill="1" applyBorder="1"/>
    <xf numFmtId="0" fontId="2" fillId="0" borderId="17" xfId="0" applyFont="1" applyBorder="1" applyAlignment="1">
      <alignment wrapText="1"/>
    </xf>
    <xf numFmtId="0" fontId="0" fillId="0" borderId="0" xfId="0" applyAlignment="1"/>
    <xf numFmtId="43" fontId="0" fillId="0" borderId="0" xfId="1" applyFont="1" applyAlignment="1"/>
    <xf numFmtId="17" fontId="0" fillId="0" borderId="0" xfId="0" applyNumberFormat="1" applyFill="1" applyAlignment="1">
      <alignment horizontal="left"/>
    </xf>
    <xf numFmtId="43" fontId="0" fillId="0" borderId="11" xfId="1" applyFont="1" applyFill="1" applyBorder="1"/>
    <xf numFmtId="43" fontId="0" fillId="0" borderId="0" xfId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43" fontId="0" fillId="0" borderId="0" xfId="1" applyFont="1" applyAlignment="1">
      <alignment horizontal="center"/>
    </xf>
    <xf numFmtId="0" fontId="0" fillId="0" borderId="0" xfId="0" applyFill="1"/>
    <xf numFmtId="43" fontId="0" fillId="0" borderId="0" xfId="1" applyFont="1" applyFill="1" applyAlignment="1">
      <alignment horizontal="center"/>
    </xf>
    <xf numFmtId="43" fontId="0" fillId="0" borderId="0" xfId="1" applyFont="1" applyAlignment="1">
      <alignment horizontal="left"/>
    </xf>
    <xf numFmtId="43" fontId="7" fillId="0" borderId="0" xfId="1" applyFont="1"/>
    <xf numFmtId="43" fontId="0" fillId="0" borderId="0" xfId="1" applyFont="1" applyBorder="1"/>
    <xf numFmtId="0" fontId="7" fillId="0" borderId="0" xfId="0" applyFont="1" applyAlignment="1">
      <alignment horizontal="right"/>
    </xf>
    <xf numFmtId="43" fontId="2" fillId="0" borderId="3" xfId="1" applyFont="1" applyBorder="1"/>
    <xf numFmtId="43" fontId="2" fillId="0" borderId="12" xfId="1" applyFont="1" applyBorder="1"/>
    <xf numFmtId="43" fontId="2" fillId="0" borderId="12" xfId="1" applyFont="1" applyFill="1" applyBorder="1"/>
    <xf numFmtId="43" fontId="8" fillId="0" borderId="12" xfId="1" applyFont="1" applyBorder="1"/>
    <xf numFmtId="43" fontId="9" fillId="0" borderId="0" xfId="1" applyFont="1"/>
    <xf numFmtId="0" fontId="2" fillId="0" borderId="18" xfId="0" applyFont="1" applyBorder="1" applyAlignment="1">
      <alignment horizontal="left" wrapText="1"/>
    </xf>
    <xf numFmtId="0" fontId="2" fillId="0" borderId="18" xfId="0" applyFont="1" applyBorder="1" applyAlignment="1">
      <alignment horizontal="center" wrapText="1"/>
    </xf>
    <xf numFmtId="17" fontId="10" fillId="0" borderId="0" xfId="0" applyNumberFormat="1" applyFont="1" applyAlignment="1">
      <alignment horizontal="left"/>
    </xf>
    <xf numFmtId="43" fontId="10" fillId="0" borderId="11" xfId="1" applyFont="1" applyBorder="1"/>
    <xf numFmtId="43" fontId="10" fillId="0" borderId="4" xfId="1" applyFont="1" applyBorder="1"/>
    <xf numFmtId="43" fontId="10" fillId="0" borderId="4" xfId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43" fontId="10" fillId="0" borderId="0" xfId="1" applyFont="1"/>
    <xf numFmtId="43" fontId="0" fillId="0" borderId="18" xfId="1" applyFont="1" applyBorder="1"/>
    <xf numFmtId="0" fontId="0" fillId="0" borderId="0" xfId="0" applyAlignment="1">
      <alignment horizontal="right"/>
    </xf>
    <xf numFmtId="0" fontId="10" fillId="0" borderId="0" xfId="0" applyFont="1" applyAlignment="1">
      <alignment horizontal="right"/>
    </xf>
    <xf numFmtId="43" fontId="2" fillId="0" borderId="0" xfId="1" applyFont="1"/>
    <xf numFmtId="43" fontId="2" fillId="0" borderId="18" xfId="1" applyFont="1" applyBorder="1"/>
    <xf numFmtId="44" fontId="0" fillId="0" borderId="16" xfId="3" applyFont="1" applyBorder="1"/>
    <xf numFmtId="44" fontId="2" fillId="0" borderId="16" xfId="3" applyFont="1" applyBorder="1"/>
    <xf numFmtId="0" fontId="2" fillId="0" borderId="0" xfId="1" applyNumberFormat="1" applyFont="1" applyAlignment="1">
      <alignment horizontal="left"/>
    </xf>
    <xf numFmtId="14" fontId="2" fillId="0" borderId="0" xfId="1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0" xfId="2" applyAlignment="1">
      <alignment horizontal="center" vertical="center" wrapText="1"/>
    </xf>
    <xf numFmtId="43" fontId="0" fillId="0" borderId="0" xfId="1" applyFont="1" applyAlignment="1">
      <alignment horizontal="left" vertical="center" wrapText="1"/>
    </xf>
    <xf numFmtId="0" fontId="0" fillId="0" borderId="0" xfId="0" applyFont="1"/>
    <xf numFmtId="17" fontId="0" fillId="2" borderId="5" xfId="0" applyNumberFormat="1" applyFont="1" applyFill="1" applyBorder="1" applyAlignment="1">
      <alignment horizontal="center"/>
    </xf>
    <xf numFmtId="17" fontId="0" fillId="2" borderId="6" xfId="0" applyNumberFormat="1" applyFont="1" applyFill="1" applyBorder="1" applyAlignment="1">
      <alignment horizontal="center"/>
    </xf>
    <xf numFmtId="17" fontId="0" fillId="2" borderId="7" xfId="0" applyNumberFormat="1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 wrapText="1"/>
    </xf>
    <xf numFmtId="17" fontId="0" fillId="0" borderId="0" xfId="0" applyNumberFormat="1" applyFont="1" applyAlignment="1">
      <alignment horizontal="left"/>
    </xf>
  </cellXfs>
  <cellStyles count="4">
    <cellStyle name="Comma" xfId="1" builtinId="3"/>
    <cellStyle name="Currency" xfId="3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56029</xdr:colOff>
      <xdr:row>3</xdr:row>
      <xdr:rowOff>134470</xdr:rowOff>
    </xdr:from>
    <xdr:to>
      <xdr:col>36</xdr:col>
      <xdr:colOff>452426</xdr:colOff>
      <xdr:row>43</xdr:row>
      <xdr:rowOff>9287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38911" y="918882"/>
          <a:ext cx="8868044" cy="75172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851</xdr:colOff>
      <xdr:row>55</xdr:row>
      <xdr:rowOff>124401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6705600"/>
          <a:ext cx="6096851" cy="41249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6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A16" sqref="AA16"/>
    </sheetView>
  </sheetViews>
  <sheetFormatPr defaultRowHeight="15" outlineLevelCol="1" x14ac:dyDescent="0.25"/>
  <cols>
    <col min="1" max="1" width="21" style="76" bestFit="1" customWidth="1"/>
    <col min="2" max="2" width="6.5703125" style="76" hidden="1" customWidth="1" outlineLevel="1"/>
    <col min="3" max="3" width="7" style="76" hidden="1" customWidth="1" outlineLevel="1"/>
    <col min="4" max="4" width="7.140625" style="76" hidden="1" customWidth="1" outlineLevel="1"/>
    <col min="5" max="5" width="9.5703125" style="76" hidden="1" customWidth="1" outlineLevel="1"/>
    <col min="6" max="6" width="7.42578125" style="76" hidden="1" customWidth="1" outlineLevel="1"/>
    <col min="7" max="7" width="6.7109375" style="76" hidden="1" customWidth="1" outlineLevel="1"/>
    <col min="8" max="8" width="6.140625" style="76" hidden="1" customWidth="1" outlineLevel="1"/>
    <col min="9" max="9" width="7.140625" style="76" hidden="1" customWidth="1" outlineLevel="1"/>
    <col min="10" max="10" width="7" style="76" hidden="1" customWidth="1" outlineLevel="1"/>
    <col min="11" max="11" width="6.7109375" style="76" hidden="1" customWidth="1" outlineLevel="1"/>
    <col min="12" max="12" width="8" style="76" hidden="1" customWidth="1" outlineLevel="1"/>
    <col min="13" max="13" width="7" style="76" hidden="1" customWidth="1" outlineLevel="1"/>
    <col min="14" max="14" width="6.5703125" style="76" hidden="1" customWidth="1" outlineLevel="1"/>
    <col min="15" max="15" width="10.5703125" style="76" hidden="1" customWidth="1" outlineLevel="1"/>
    <col min="16" max="16" width="7.140625" style="76" hidden="1" customWidth="1" outlineLevel="1"/>
    <col min="17" max="17" width="6.85546875" style="76" hidden="1" customWidth="1" outlineLevel="1"/>
    <col min="18" max="18" width="7.42578125" style="76" hidden="1" customWidth="1" outlineLevel="1"/>
    <col min="19" max="19" width="6.7109375" style="76" hidden="1" customWidth="1" outlineLevel="1"/>
    <col min="20" max="20" width="6.140625" style="76" hidden="1" customWidth="1" outlineLevel="1"/>
    <col min="21" max="21" width="7.140625" style="76" hidden="1" customWidth="1" outlineLevel="1"/>
    <col min="22" max="22" width="7" style="76" hidden="1" customWidth="1" outlineLevel="1"/>
    <col min="23" max="23" width="6.7109375" style="76" hidden="1" customWidth="1" outlineLevel="1"/>
    <col min="24" max="24" width="7.28515625" style="76" hidden="1" customWidth="1" outlineLevel="1"/>
    <col min="25" max="25" width="7" style="76" hidden="1" customWidth="1" outlineLevel="1"/>
    <col min="26" max="26" width="10.5703125" style="76" bestFit="1" customWidth="1" collapsed="1"/>
    <col min="27" max="27" width="70.28515625" style="76" bestFit="1" customWidth="1"/>
    <col min="28" max="28" width="57" style="76" bestFit="1" customWidth="1"/>
    <col min="29" max="16384" width="9.140625" style="76"/>
  </cols>
  <sheetData>
    <row r="2" spans="1:28" ht="15.75" thickBot="1" x14ac:dyDescent="0.3"/>
    <row r="3" spans="1:28" s="80" customFormat="1" ht="15.75" thickBot="1" x14ac:dyDescent="0.3">
      <c r="A3" s="76"/>
      <c r="B3" s="77">
        <v>43831</v>
      </c>
      <c r="C3" s="78">
        <v>43862</v>
      </c>
      <c r="D3" s="78">
        <v>43891</v>
      </c>
      <c r="E3" s="78">
        <v>43922</v>
      </c>
      <c r="F3" s="78">
        <v>43952</v>
      </c>
      <c r="G3" s="78">
        <v>43983</v>
      </c>
      <c r="H3" s="78">
        <v>44013</v>
      </c>
      <c r="I3" s="78">
        <v>44044</v>
      </c>
      <c r="J3" s="78">
        <v>44075</v>
      </c>
      <c r="K3" s="78">
        <v>44105</v>
      </c>
      <c r="L3" s="78">
        <v>44136</v>
      </c>
      <c r="M3" s="78">
        <v>44166</v>
      </c>
      <c r="N3" s="78">
        <v>44197</v>
      </c>
      <c r="O3" s="78">
        <v>44228</v>
      </c>
      <c r="P3" s="78">
        <v>44256</v>
      </c>
      <c r="Q3" s="78">
        <v>44287</v>
      </c>
      <c r="R3" s="78">
        <v>44317</v>
      </c>
      <c r="S3" s="78">
        <v>44348</v>
      </c>
      <c r="T3" s="78">
        <v>44378</v>
      </c>
      <c r="U3" s="78">
        <v>44409</v>
      </c>
      <c r="V3" s="78">
        <v>44440</v>
      </c>
      <c r="W3" s="78">
        <v>44470</v>
      </c>
      <c r="X3" s="78">
        <v>44501</v>
      </c>
      <c r="Y3" s="78">
        <v>44531</v>
      </c>
      <c r="Z3" s="79" t="s">
        <v>14</v>
      </c>
      <c r="AA3" s="80" t="s">
        <v>105</v>
      </c>
      <c r="AB3" s="81"/>
    </row>
    <row r="4" spans="1:28" x14ac:dyDescent="0.25">
      <c r="A4" s="82" t="s">
        <v>85</v>
      </c>
      <c r="B4" s="3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31">
        <v>13627.86</v>
      </c>
      <c r="P4" s="4"/>
      <c r="Q4" s="4"/>
      <c r="R4" s="4"/>
      <c r="S4" s="4"/>
      <c r="T4" s="4"/>
      <c r="U4" s="4"/>
      <c r="V4" s="4"/>
      <c r="W4" s="4"/>
      <c r="X4" s="4"/>
      <c r="Y4" s="4"/>
      <c r="Z4" s="48">
        <f>SUM(B4:Y4)</f>
        <v>13627.86</v>
      </c>
      <c r="AA4" s="76" t="s">
        <v>146</v>
      </c>
      <c r="AB4" s="76" t="s">
        <v>195</v>
      </c>
    </row>
    <row r="5" spans="1:28" s="58" customFormat="1" x14ac:dyDescent="0.25">
      <c r="A5" s="54" t="s">
        <v>31</v>
      </c>
      <c r="B5" s="55"/>
      <c r="C5" s="56"/>
      <c r="D5" s="56"/>
      <c r="E5" s="57">
        <v>4440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0">
        <f t="shared" ref="Z5" si="0">SUM(B5:Y5)</f>
        <v>4440</v>
      </c>
      <c r="AA5" s="58" t="s">
        <v>110</v>
      </c>
      <c r="AB5" s="58" t="s">
        <v>228</v>
      </c>
    </row>
    <row r="6" spans="1:28" x14ac:dyDescent="0.25">
      <c r="A6" s="82" t="s">
        <v>25</v>
      </c>
      <c r="B6" s="3"/>
      <c r="C6" s="4"/>
      <c r="D6" s="4"/>
      <c r="E6" s="4"/>
      <c r="F6" s="4"/>
      <c r="G6" s="4"/>
      <c r="H6" s="4"/>
      <c r="I6" s="4"/>
      <c r="J6" s="4"/>
      <c r="K6" s="4"/>
      <c r="L6" s="31">
        <v>999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8">
        <v>999</v>
      </c>
      <c r="AA6" s="76" t="s">
        <v>136</v>
      </c>
      <c r="AB6" s="58" t="s">
        <v>228</v>
      </c>
    </row>
  </sheetData>
  <hyperlinks>
    <hyperlink ref="A3" location="'Fund 75 Summary'!A1" display="Return to Summary Tab"/>
  </hyperlinks>
  <pageMargins left="0.7" right="0.7" top="0.75" bottom="0.75" header="0.3" footer="0.3"/>
  <pageSetup scale="77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4" sqref="Z4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7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 t="s">
        <v>62</v>
      </c>
      <c r="B4" s="26"/>
      <c r="C4" s="22"/>
      <c r="D4" s="22"/>
      <c r="E4" s="22"/>
      <c r="F4" s="22"/>
      <c r="G4" s="22"/>
      <c r="H4" s="22"/>
      <c r="I4" s="30">
        <v>800000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27" si="0">SUM(B4:Y4)</f>
        <v>800000</v>
      </c>
    </row>
    <row r="5" spans="1:27" customFormat="1" x14ac:dyDescent="0.25">
      <c r="A5" s="15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>
        <f t="shared" si="0"/>
        <v>0</v>
      </c>
    </row>
    <row r="6" spans="1:27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</row>
    <row r="7" spans="1:27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</row>
    <row r="8" spans="1:27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</row>
    <row r="9" spans="1:27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800000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800000</v>
      </c>
    </row>
    <row r="29" spans="1:27" x14ac:dyDescent="0.25">
      <c r="A29" s="12"/>
    </row>
    <row r="30" spans="1:27" x14ac:dyDescent="0.25">
      <c r="P30" s="13"/>
      <c r="Z30" s="12">
        <v>800000</v>
      </c>
      <c r="AA30" s="13" t="s">
        <v>15</v>
      </c>
    </row>
    <row r="31" spans="1:27" x14ac:dyDescent="0.25">
      <c r="P31" s="13"/>
      <c r="Z31" s="12">
        <f>+Z28</f>
        <v>800000</v>
      </c>
      <c r="AA31" s="13" t="s">
        <v>16</v>
      </c>
    </row>
    <row r="32" spans="1:27" x14ac:dyDescent="0.25">
      <c r="P32" s="13"/>
      <c r="Z32" s="16">
        <f>+Z30-Z31</f>
        <v>0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AA25" sqref="AA25"/>
    </sheetView>
  </sheetViews>
  <sheetFormatPr defaultRowHeight="15" outlineLevelCol="1" x14ac:dyDescent="0.25"/>
  <cols>
    <col min="1" max="1" width="32.28515625" style="13" bestFit="1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61.7109375" style="12" bestFit="1" customWidth="1"/>
    <col min="28" max="28" width="2" style="40" bestFit="1" customWidth="1"/>
    <col min="29" max="31" width="9.140625" style="12"/>
    <col min="32" max="32" width="10.28515625" style="12" bestFit="1" customWidth="1"/>
    <col min="33" max="16384" width="9.140625" style="12"/>
  </cols>
  <sheetData>
    <row r="1" spans="1:28" customFormat="1" x14ac:dyDescent="0.25">
      <c r="A1" s="74" t="s">
        <v>21</v>
      </c>
      <c r="B1" s="71" t="s">
        <v>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B1" s="38"/>
    </row>
    <row r="2" spans="1:28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B2" s="38"/>
    </row>
    <row r="3" spans="1:28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  <c r="AB3" s="39"/>
    </row>
    <row r="4" spans="1:28" customFormat="1" x14ac:dyDescent="0.25">
      <c r="A4" s="15" t="s">
        <v>32</v>
      </c>
      <c r="B4" s="3"/>
      <c r="C4" s="4"/>
      <c r="D4" s="4"/>
      <c r="E4" s="31">
        <v>22613.5</v>
      </c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8">
        <f t="shared" ref="Z4" si="0">SUM(B4:Y4)</f>
        <v>22613.5</v>
      </c>
      <c r="AA4" t="s">
        <v>112</v>
      </c>
      <c r="AB4" s="38" t="s">
        <v>154</v>
      </c>
    </row>
    <row r="5" spans="1:28" customFormat="1" x14ac:dyDescent="0.25">
      <c r="A5" s="15" t="s">
        <v>30</v>
      </c>
      <c r="B5" s="3"/>
      <c r="C5" s="4"/>
      <c r="D5" s="4"/>
      <c r="E5" s="31"/>
      <c r="F5" s="4">
        <v>12025.2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8">
        <v>12025.2</v>
      </c>
      <c r="AA5" t="s">
        <v>109</v>
      </c>
      <c r="AB5" s="38" t="s">
        <v>154</v>
      </c>
    </row>
    <row r="6" spans="1:28" customFormat="1" x14ac:dyDescent="0.25">
      <c r="A6" s="15" t="s">
        <v>36</v>
      </c>
      <c r="B6" s="3"/>
      <c r="C6" s="4"/>
      <c r="D6" s="4"/>
      <c r="E6" s="31"/>
      <c r="F6" s="4"/>
      <c r="G6" s="4"/>
      <c r="H6" s="4">
        <v>8768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8">
        <f t="shared" ref="Z6:Z18" si="1">SUM(B6:Y6)</f>
        <v>8768</v>
      </c>
      <c r="AA6" t="s">
        <v>117</v>
      </c>
      <c r="AB6" s="38" t="s">
        <v>154</v>
      </c>
    </row>
    <row r="7" spans="1:28" customFormat="1" x14ac:dyDescent="0.25">
      <c r="A7" s="15" t="s">
        <v>37</v>
      </c>
      <c r="B7" s="3"/>
      <c r="C7" s="4"/>
      <c r="D7" s="4"/>
      <c r="E7" s="31"/>
      <c r="F7" s="4"/>
      <c r="G7" s="4"/>
      <c r="H7" s="4">
        <v>33.68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8">
        <f t="shared" si="1"/>
        <v>33.68</v>
      </c>
      <c r="AA7" t="s">
        <v>118</v>
      </c>
      <c r="AB7" s="38" t="s">
        <v>154</v>
      </c>
    </row>
    <row r="8" spans="1:28" customFormat="1" x14ac:dyDescent="0.25">
      <c r="A8" s="15" t="s">
        <v>38</v>
      </c>
      <c r="B8" s="3"/>
      <c r="C8" s="4"/>
      <c r="D8" s="4"/>
      <c r="E8" s="31"/>
      <c r="F8" s="4"/>
      <c r="G8" s="4"/>
      <c r="H8" s="4">
        <v>896.8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8">
        <f t="shared" si="1"/>
        <v>896.8</v>
      </c>
      <c r="AA8" t="s">
        <v>119</v>
      </c>
      <c r="AB8" s="38" t="s">
        <v>154</v>
      </c>
    </row>
    <row r="9" spans="1:28" customFormat="1" x14ac:dyDescent="0.25">
      <c r="A9" s="15" t="s">
        <v>39</v>
      </c>
      <c r="B9" s="3"/>
      <c r="C9" s="4"/>
      <c r="D9" s="4"/>
      <c r="E9" s="31"/>
      <c r="F9" s="4"/>
      <c r="G9" s="4"/>
      <c r="H9" s="4">
        <v>856.84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8">
        <f t="shared" si="1"/>
        <v>856.84</v>
      </c>
      <c r="AA9" t="s">
        <v>120</v>
      </c>
      <c r="AB9" s="38" t="s">
        <v>154</v>
      </c>
    </row>
    <row r="10" spans="1:28" customFormat="1" x14ac:dyDescent="0.25">
      <c r="A10" s="15" t="s">
        <v>40</v>
      </c>
      <c r="B10" s="3"/>
      <c r="C10" s="4"/>
      <c r="D10" s="4"/>
      <c r="E10" s="31"/>
      <c r="F10" s="4"/>
      <c r="G10" s="4"/>
      <c r="H10" s="4">
        <v>2744.68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8">
        <f t="shared" si="1"/>
        <v>2744.68</v>
      </c>
      <c r="AA10" t="s">
        <v>121</v>
      </c>
      <c r="AB10" s="38" t="s">
        <v>154</v>
      </c>
    </row>
    <row r="11" spans="1:28" customFormat="1" x14ac:dyDescent="0.25">
      <c r="A11" s="15" t="s">
        <v>41</v>
      </c>
      <c r="B11" s="3"/>
      <c r="C11" s="4"/>
      <c r="D11" s="4"/>
      <c r="E11" s="31"/>
      <c r="F11" s="4"/>
      <c r="G11" s="4"/>
      <c r="H11" s="4">
        <v>1758.8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8">
        <f t="shared" si="1"/>
        <v>1758.8</v>
      </c>
      <c r="AA11" t="s">
        <v>122</v>
      </c>
      <c r="AB11" s="38" t="s">
        <v>154</v>
      </c>
    </row>
    <row r="12" spans="1:28" customFormat="1" x14ac:dyDescent="0.25">
      <c r="A12" s="15" t="s">
        <v>43</v>
      </c>
      <c r="B12" s="3"/>
      <c r="C12" s="4"/>
      <c r="D12" s="4"/>
      <c r="E12" s="31"/>
      <c r="F12" s="4"/>
      <c r="G12" s="4"/>
      <c r="H12" s="4"/>
      <c r="I12" s="4">
        <v>2423.96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8">
        <f t="shared" si="1"/>
        <v>2423.96</v>
      </c>
      <c r="AA12" t="s">
        <v>123</v>
      </c>
      <c r="AB12" s="38" t="s">
        <v>154</v>
      </c>
    </row>
    <row r="13" spans="1:28" customFormat="1" x14ac:dyDescent="0.25">
      <c r="A13" s="15" t="s">
        <v>48</v>
      </c>
      <c r="B13" s="3"/>
      <c r="C13" s="4"/>
      <c r="D13" s="4"/>
      <c r="E13" s="31"/>
      <c r="F13" s="4"/>
      <c r="G13" s="4"/>
      <c r="H13" s="4"/>
      <c r="I13" s="4">
        <v>817.36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8">
        <f t="shared" si="1"/>
        <v>817.36</v>
      </c>
      <c r="AA13" t="s">
        <v>127</v>
      </c>
      <c r="AB13" s="38" t="s">
        <v>154</v>
      </c>
    </row>
    <row r="14" spans="1:28" customFormat="1" x14ac:dyDescent="0.25">
      <c r="A14" s="15" t="s">
        <v>52</v>
      </c>
      <c r="B14" s="3"/>
      <c r="C14" s="4"/>
      <c r="D14" s="4"/>
      <c r="E14" s="31"/>
      <c r="F14" s="4"/>
      <c r="G14" s="4"/>
      <c r="H14" s="4"/>
      <c r="I14" s="4">
        <v>29358.5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8">
        <f t="shared" si="1"/>
        <v>29358.5</v>
      </c>
      <c r="AA14" t="s">
        <v>130</v>
      </c>
      <c r="AB14" s="38" t="s">
        <v>154</v>
      </c>
    </row>
    <row r="15" spans="1:28" customFormat="1" x14ac:dyDescent="0.25">
      <c r="A15" s="15" t="s">
        <v>53</v>
      </c>
      <c r="B15" s="3"/>
      <c r="C15" s="4"/>
      <c r="D15" s="4"/>
      <c r="E15" s="31"/>
      <c r="F15" s="4"/>
      <c r="G15" s="4"/>
      <c r="H15" s="4"/>
      <c r="I15" s="4">
        <v>29358.5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8">
        <f t="shared" si="1"/>
        <v>29358.5</v>
      </c>
      <c r="AA15" t="s">
        <v>130</v>
      </c>
      <c r="AB15" s="38" t="s">
        <v>154</v>
      </c>
    </row>
    <row r="16" spans="1:28" customFormat="1" x14ac:dyDescent="0.25">
      <c r="A16" s="15" t="s">
        <v>54</v>
      </c>
      <c r="B16" s="3"/>
      <c r="C16" s="4"/>
      <c r="D16" s="4"/>
      <c r="E16" s="31"/>
      <c r="F16" s="4"/>
      <c r="G16" s="4"/>
      <c r="H16" s="4"/>
      <c r="I16" s="4">
        <v>29358.5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8">
        <f t="shared" si="1"/>
        <v>29358.5</v>
      </c>
      <c r="AA16" t="s">
        <v>130</v>
      </c>
      <c r="AB16" s="38" t="s">
        <v>154</v>
      </c>
    </row>
    <row r="17" spans="1:28" customFormat="1" x14ac:dyDescent="0.25">
      <c r="A17" s="15" t="s">
        <v>55</v>
      </c>
      <c r="B17" s="3"/>
      <c r="C17" s="4"/>
      <c r="D17" s="4"/>
      <c r="E17" s="31"/>
      <c r="F17" s="4"/>
      <c r="G17" s="4"/>
      <c r="H17" s="4"/>
      <c r="I17" s="4">
        <v>29358.5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8">
        <f t="shared" si="1"/>
        <v>29358.5</v>
      </c>
      <c r="AA17" t="s">
        <v>130</v>
      </c>
      <c r="AB17" s="38" t="s">
        <v>154</v>
      </c>
    </row>
    <row r="18" spans="1:28" customFormat="1" x14ac:dyDescent="0.25">
      <c r="A18" s="15" t="s">
        <v>56</v>
      </c>
      <c r="B18" s="3"/>
      <c r="C18" s="4"/>
      <c r="D18" s="4"/>
      <c r="E18" s="31"/>
      <c r="F18" s="4"/>
      <c r="G18" s="4"/>
      <c r="H18" s="4"/>
      <c r="I18" s="4">
        <f>-169.5*4</f>
        <v>-678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8">
        <f t="shared" si="1"/>
        <v>-678</v>
      </c>
      <c r="AA18" t="s">
        <v>130</v>
      </c>
      <c r="AB18" s="38" t="s">
        <v>154</v>
      </c>
    </row>
    <row r="19" spans="1:28" customFormat="1" x14ac:dyDescent="0.25">
      <c r="A19" s="15" t="s">
        <v>63</v>
      </c>
      <c r="B19" s="3"/>
      <c r="C19" s="4"/>
      <c r="D19" s="4"/>
      <c r="E19" s="31"/>
      <c r="F19" s="4"/>
      <c r="G19" s="4"/>
      <c r="H19" s="4"/>
      <c r="I19" s="4"/>
      <c r="J19" s="4"/>
      <c r="K19" s="4">
        <v>7058.28</v>
      </c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8">
        <f t="shared" ref="Z19:Z27" si="2">SUM(B19:Y19)</f>
        <v>7058.28</v>
      </c>
      <c r="AA19" t="s">
        <v>131</v>
      </c>
      <c r="AB19" s="38" t="s">
        <v>154</v>
      </c>
    </row>
    <row r="20" spans="1:28" customFormat="1" x14ac:dyDescent="0.25">
      <c r="A20" s="15" t="s">
        <v>64</v>
      </c>
      <c r="B20" s="3"/>
      <c r="C20" s="4"/>
      <c r="D20" s="4"/>
      <c r="E20" s="31"/>
      <c r="F20" s="4"/>
      <c r="G20" s="4"/>
      <c r="H20" s="4"/>
      <c r="I20" s="4"/>
      <c r="J20" s="4"/>
      <c r="K20" s="4">
        <v>51567.85</v>
      </c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8">
        <f t="shared" si="2"/>
        <v>51567.85</v>
      </c>
      <c r="AA20" t="s">
        <v>131</v>
      </c>
      <c r="AB20" s="38" t="s">
        <v>154</v>
      </c>
    </row>
    <row r="21" spans="1:28" customFormat="1" x14ac:dyDescent="0.25">
      <c r="A21" s="15" t="s">
        <v>67</v>
      </c>
      <c r="B21" s="3"/>
      <c r="C21" s="4"/>
      <c r="D21" s="4"/>
      <c r="E21" s="31"/>
      <c r="F21" s="4"/>
      <c r="G21" s="4"/>
      <c r="H21" s="4"/>
      <c r="I21" s="4"/>
      <c r="J21" s="4"/>
      <c r="K21" s="4">
        <v>16808.95</v>
      </c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8">
        <f t="shared" si="2"/>
        <v>16808.95</v>
      </c>
      <c r="AA21" t="s">
        <v>133</v>
      </c>
      <c r="AB21" s="38" t="s">
        <v>154</v>
      </c>
    </row>
    <row r="22" spans="1:28" customFormat="1" x14ac:dyDescent="0.25">
      <c r="A22" s="15" t="s">
        <v>68</v>
      </c>
      <c r="B22" s="3"/>
      <c r="C22" s="4"/>
      <c r="D22" s="4"/>
      <c r="E22" s="31"/>
      <c r="F22" s="4"/>
      <c r="G22" s="4"/>
      <c r="H22" s="4"/>
      <c r="I22" s="4"/>
      <c r="J22" s="4"/>
      <c r="K22" s="4">
        <v>165</v>
      </c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8">
        <f t="shared" si="2"/>
        <v>165</v>
      </c>
      <c r="AA22" t="s">
        <v>133</v>
      </c>
      <c r="AB22" s="38" t="s">
        <v>154</v>
      </c>
    </row>
    <row r="23" spans="1:28" x14ac:dyDescent="0.25">
      <c r="A23" s="15" t="s">
        <v>69</v>
      </c>
      <c r="B23" s="3"/>
      <c r="C23" s="4"/>
      <c r="D23" s="4"/>
      <c r="E23" s="31"/>
      <c r="F23" s="4"/>
      <c r="G23" s="4"/>
      <c r="H23" s="4"/>
      <c r="I23" s="4"/>
      <c r="J23" s="4"/>
      <c r="K23" s="4">
        <v>19.5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8">
        <f t="shared" si="2"/>
        <v>19.5</v>
      </c>
      <c r="AA23" t="s">
        <v>194</v>
      </c>
      <c r="AB23" s="40" t="s">
        <v>154</v>
      </c>
    </row>
    <row r="24" spans="1:28" x14ac:dyDescent="0.25">
      <c r="A24" s="15" t="s">
        <v>71</v>
      </c>
      <c r="B24" s="3"/>
      <c r="C24" s="4"/>
      <c r="D24" s="4"/>
      <c r="E24" s="4"/>
      <c r="F24" s="4"/>
      <c r="G24" s="4"/>
      <c r="H24" s="4"/>
      <c r="I24" s="4"/>
      <c r="J24" s="4"/>
      <c r="K24" s="31">
        <v>553</v>
      </c>
      <c r="L24" s="4"/>
      <c r="M24" s="4"/>
      <c r="N24" s="4"/>
      <c r="O24" s="4"/>
      <c r="P24" s="31"/>
      <c r="Q24" s="4"/>
      <c r="R24" s="4"/>
      <c r="S24" s="4"/>
      <c r="T24" s="4"/>
      <c r="U24" s="4"/>
      <c r="V24" s="4"/>
      <c r="W24" s="4"/>
      <c r="X24" s="4"/>
      <c r="Y24" s="4"/>
      <c r="Z24" s="48">
        <f t="shared" si="2"/>
        <v>553</v>
      </c>
      <c r="AA24" t="s">
        <v>139</v>
      </c>
    </row>
    <row r="25" spans="1:28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31"/>
      <c r="Q25" s="4"/>
      <c r="R25" s="4"/>
      <c r="S25" s="4"/>
      <c r="T25" s="4"/>
      <c r="U25" s="4"/>
      <c r="V25" s="4"/>
      <c r="W25" s="4"/>
      <c r="X25" s="4"/>
      <c r="Y25" s="4"/>
      <c r="Z25" s="5">
        <f t="shared" si="2"/>
        <v>0</v>
      </c>
      <c r="AA25"/>
    </row>
    <row r="26" spans="1:28" customFormat="1" x14ac:dyDescent="0.25">
      <c r="A26" s="35"/>
      <c r="B26" s="36"/>
      <c r="C26" s="31"/>
      <c r="D26" s="31"/>
      <c r="E26" s="31"/>
      <c r="F26" s="31"/>
      <c r="G26" s="31"/>
      <c r="H26" s="31"/>
      <c r="I26" s="31"/>
      <c r="J26" s="31"/>
      <c r="K26" s="3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2"/>
        <v>0</v>
      </c>
      <c r="AB26" s="38"/>
    </row>
    <row r="27" spans="1:28" ht="15.75" thickBot="1" x14ac:dyDescent="0.3">
      <c r="A27" s="15"/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31"/>
      <c r="Q27" s="4"/>
      <c r="R27" s="4"/>
      <c r="S27" s="4"/>
      <c r="T27" s="4"/>
      <c r="U27" s="4"/>
      <c r="V27" s="4"/>
      <c r="W27" s="4"/>
      <c r="X27" s="4"/>
      <c r="Y27" s="4"/>
      <c r="Z27" s="5">
        <f t="shared" si="2"/>
        <v>0</v>
      </c>
      <c r="AA27"/>
    </row>
    <row r="28" spans="1:28" ht="15.75" thickBot="1" x14ac:dyDescent="0.3">
      <c r="A28" s="13" t="s">
        <v>14</v>
      </c>
      <c r="B28" s="23">
        <f t="shared" ref="B28:Z28" si="3">SUM(B4:B27)</f>
        <v>0</v>
      </c>
      <c r="C28" s="24">
        <f t="shared" si="3"/>
        <v>0</v>
      </c>
      <c r="D28" s="24">
        <f t="shared" si="3"/>
        <v>0</v>
      </c>
      <c r="E28" s="24">
        <f t="shared" si="3"/>
        <v>22613.5</v>
      </c>
      <c r="F28" s="24">
        <f t="shared" si="3"/>
        <v>12025.2</v>
      </c>
      <c r="G28" s="24">
        <f t="shared" si="3"/>
        <v>0</v>
      </c>
      <c r="H28" s="24">
        <f t="shared" si="3"/>
        <v>15058.8</v>
      </c>
      <c r="I28" s="24">
        <f t="shared" si="3"/>
        <v>119997.32</v>
      </c>
      <c r="J28" s="24">
        <f t="shared" si="3"/>
        <v>0</v>
      </c>
      <c r="K28" s="24">
        <f t="shared" si="3"/>
        <v>76172.58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5">
        <f t="shared" si="3"/>
        <v>245867.40000000002</v>
      </c>
    </row>
    <row r="29" spans="1:28" x14ac:dyDescent="0.25">
      <c r="A29" s="12"/>
    </row>
    <row r="30" spans="1:28" x14ac:dyDescent="0.25">
      <c r="P30" s="13"/>
      <c r="Z30" s="12">
        <v>234000</v>
      </c>
      <c r="AA30" s="13" t="s">
        <v>15</v>
      </c>
    </row>
    <row r="31" spans="1:28" x14ac:dyDescent="0.25">
      <c r="P31" s="13"/>
      <c r="Z31" s="12">
        <f>+Z28</f>
        <v>245867.40000000002</v>
      </c>
      <c r="AA31" s="13" t="s">
        <v>16</v>
      </c>
    </row>
    <row r="32" spans="1:28" x14ac:dyDescent="0.25">
      <c r="P32" s="13"/>
      <c r="Z32" s="16">
        <f>+Z30-Z31</f>
        <v>-11867.400000000023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9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/>
      <c r="B4" s="2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17">
        <f t="shared" ref="Z4:Z27" si="0">SUM(B4:Y4)</f>
        <v>0</v>
      </c>
    </row>
    <row r="5" spans="1:27" customFormat="1" x14ac:dyDescent="0.25">
      <c r="A5" s="15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>
        <f t="shared" si="0"/>
        <v>0</v>
      </c>
    </row>
    <row r="6" spans="1:27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</row>
    <row r="7" spans="1:27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</row>
    <row r="8" spans="1:27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</row>
    <row r="9" spans="1:27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0</v>
      </c>
    </row>
    <row r="29" spans="1:27" x14ac:dyDescent="0.25">
      <c r="A29" s="12"/>
    </row>
    <row r="30" spans="1:27" x14ac:dyDescent="0.25">
      <c r="P30" s="13"/>
      <c r="Z30" s="12">
        <v>65000</v>
      </c>
      <c r="AA30" s="13" t="s">
        <v>15</v>
      </c>
    </row>
    <row r="31" spans="1:27" x14ac:dyDescent="0.25">
      <c r="P31" s="13"/>
      <c r="Z31" s="12">
        <f>+Z28</f>
        <v>0</v>
      </c>
      <c r="AA31" s="13" t="s">
        <v>16</v>
      </c>
    </row>
    <row r="32" spans="1:27" x14ac:dyDescent="0.25">
      <c r="P32" s="13"/>
      <c r="Z32" s="16">
        <f>+Z30-Z31</f>
        <v>65000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B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49.5703125" style="13" bestFit="1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22.28515625" style="12" bestFit="1" customWidth="1"/>
    <col min="28" max="28" width="2" style="40" bestFit="1" customWidth="1"/>
    <col min="29" max="16384" width="9.140625" style="12"/>
  </cols>
  <sheetData>
    <row r="1" spans="1:28" customFormat="1" x14ac:dyDescent="0.25">
      <c r="A1" s="74" t="s">
        <v>21</v>
      </c>
      <c r="B1" s="71" t="s">
        <v>10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B1" s="38"/>
    </row>
    <row r="2" spans="1:28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B2" s="38"/>
    </row>
    <row r="3" spans="1:28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  <c r="AB3" s="39"/>
    </row>
    <row r="4" spans="1:28" customFormat="1" x14ac:dyDescent="0.25">
      <c r="A4" s="15" t="s">
        <v>76</v>
      </c>
      <c r="B4" s="26"/>
      <c r="C4" s="22"/>
      <c r="D4" s="22"/>
      <c r="E4" s="22"/>
      <c r="F4" s="22"/>
      <c r="G4" s="22"/>
      <c r="H4" s="22"/>
      <c r="I4" s="22"/>
      <c r="J4" s="22"/>
      <c r="K4" s="22"/>
      <c r="L4" s="22"/>
      <c r="M4" s="30">
        <v>9696.15</v>
      </c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27" si="0">SUM(B4:Y4)</f>
        <v>9696.15</v>
      </c>
      <c r="AA4" t="s">
        <v>140</v>
      </c>
      <c r="AB4" s="38" t="s">
        <v>154</v>
      </c>
    </row>
    <row r="5" spans="1:28" customFormat="1" x14ac:dyDescent="0.25">
      <c r="A5" s="15" t="s">
        <v>77</v>
      </c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31">
        <v>2140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2140</v>
      </c>
      <c r="AA5" t="s">
        <v>141</v>
      </c>
      <c r="AB5" s="38" t="s">
        <v>154</v>
      </c>
    </row>
    <row r="6" spans="1:28" customFormat="1" x14ac:dyDescent="0.25">
      <c r="A6" s="15" t="s">
        <v>81</v>
      </c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31">
        <v>2662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8">
        <f t="shared" si="0"/>
        <v>2662</v>
      </c>
      <c r="AA6" t="s">
        <v>145</v>
      </c>
      <c r="AB6" s="38" t="s">
        <v>154</v>
      </c>
    </row>
    <row r="7" spans="1:28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31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  <c r="AB7" s="38"/>
    </row>
    <row r="8" spans="1:28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  <c r="AB8" s="38"/>
    </row>
    <row r="9" spans="1:28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8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8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8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8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8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8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8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14498.15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14498.15</v>
      </c>
    </row>
    <row r="29" spans="1:27" x14ac:dyDescent="0.25">
      <c r="A29" s="12"/>
    </row>
    <row r="30" spans="1:27" x14ac:dyDescent="0.25">
      <c r="P30" s="13"/>
      <c r="Z30" s="12">
        <v>10000</v>
      </c>
      <c r="AA30" s="13" t="s">
        <v>15</v>
      </c>
    </row>
    <row r="31" spans="1:27" x14ac:dyDescent="0.25">
      <c r="P31" s="13"/>
      <c r="Z31" s="12">
        <f>+Z28</f>
        <v>14498.15</v>
      </c>
      <c r="AA31" s="13" t="s">
        <v>16</v>
      </c>
    </row>
    <row r="32" spans="1:27" x14ac:dyDescent="0.25">
      <c r="P32" s="13"/>
      <c r="Z32" s="16">
        <f>+Z30-Z31</f>
        <v>-4498.1499999999996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AI22" activeCellId="4" sqref="AI4:AI6 AI8 AI14:AI15 AI20 AI22:AI26"/>
    </sheetView>
  </sheetViews>
  <sheetFormatPr defaultRowHeight="15" outlineLevelCol="1" x14ac:dyDescent="0.25"/>
  <cols>
    <col min="1" max="1" width="33.42578125" style="13" bestFit="1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67" style="12" bestFit="1" customWidth="1"/>
    <col min="28" max="28" width="26.28515625" style="43" customWidth="1" outlineLevel="1"/>
    <col min="29" max="29" width="3.42578125" style="40" customWidth="1" outlineLevel="1"/>
    <col min="30" max="30" width="10.5703125" style="12" customWidth="1" outlineLevel="1"/>
    <col min="31" max="31" width="9.140625" style="12"/>
    <col min="32" max="32" width="26.28515625" style="12" bestFit="1" customWidth="1"/>
    <col min="33" max="33" width="11.5703125" style="12" bestFit="1" customWidth="1"/>
    <col min="34" max="34" width="10.5703125" style="12" bestFit="1" customWidth="1"/>
    <col min="35" max="35" width="11.5703125" style="12" bestFit="1" customWidth="1"/>
    <col min="36" max="16384" width="9.140625" style="12"/>
  </cols>
  <sheetData>
    <row r="1" spans="1:35" customFormat="1" x14ac:dyDescent="0.25">
      <c r="A1" s="74" t="s">
        <v>21</v>
      </c>
      <c r="B1" s="71" t="s">
        <v>98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B1" s="13"/>
      <c r="AC1" s="38"/>
    </row>
    <row r="2" spans="1:35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B2" s="13"/>
      <c r="AC2" s="38"/>
    </row>
    <row r="3" spans="1:35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105</v>
      </c>
      <c r="AB3" s="14" t="s">
        <v>104</v>
      </c>
      <c r="AC3" s="39"/>
      <c r="AF3" s="52" t="s">
        <v>104</v>
      </c>
      <c r="AG3" s="53" t="s">
        <v>193</v>
      </c>
      <c r="AH3" s="53" t="s">
        <v>171</v>
      </c>
      <c r="AI3" s="53" t="s">
        <v>172</v>
      </c>
    </row>
    <row r="4" spans="1:35" customFormat="1" x14ac:dyDescent="0.25">
      <c r="A4" s="15" t="s">
        <v>28</v>
      </c>
      <c r="B4" s="3"/>
      <c r="C4" s="4"/>
      <c r="D4" s="31">
        <v>66.61</v>
      </c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0">
        <f>SUM(B4:Y4)</f>
        <v>66.61</v>
      </c>
      <c r="AA4" t="s">
        <v>106</v>
      </c>
      <c r="AB4" s="13" t="s">
        <v>102</v>
      </c>
      <c r="AC4" s="38" t="s">
        <v>154</v>
      </c>
      <c r="AD4" s="12">
        <f t="shared" ref="AD4:AD10" si="0">+Z4</f>
        <v>66.61</v>
      </c>
      <c r="AE4" s="13"/>
      <c r="AF4" s="13" t="s">
        <v>167</v>
      </c>
      <c r="AG4" s="12">
        <v>1000</v>
      </c>
      <c r="AH4" s="12">
        <f t="shared" ref="AH4:AH26" si="1">SUMIF(AB:AB,AF4,AD:AD)</f>
        <v>0</v>
      </c>
      <c r="AI4" s="12">
        <f>+AG4-AH4</f>
        <v>1000</v>
      </c>
    </row>
    <row r="5" spans="1:35" s="58" customFormat="1" x14ac:dyDescent="0.25">
      <c r="A5" s="54" t="s">
        <v>35</v>
      </c>
      <c r="B5" s="55"/>
      <c r="C5" s="56"/>
      <c r="D5" s="56"/>
      <c r="E5" s="57"/>
      <c r="F5" s="56"/>
      <c r="G5" s="56">
        <v>220</v>
      </c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0">
        <v>220</v>
      </c>
      <c r="AA5" s="58" t="s">
        <v>114</v>
      </c>
      <c r="AB5" s="59" t="s">
        <v>115</v>
      </c>
      <c r="AC5" s="60" t="s">
        <v>154</v>
      </c>
      <c r="AD5" s="61">
        <f t="shared" si="0"/>
        <v>220</v>
      </c>
      <c r="AE5" s="59"/>
      <c r="AF5" s="59" t="s">
        <v>168</v>
      </c>
      <c r="AG5" s="61">
        <v>500</v>
      </c>
      <c r="AH5" s="61">
        <f t="shared" si="1"/>
        <v>0</v>
      </c>
      <c r="AI5" s="61">
        <f t="shared" ref="AI5:AI24" si="2">+AG5-AH5</f>
        <v>500</v>
      </c>
    </row>
    <row r="6" spans="1:35" customFormat="1" x14ac:dyDescent="0.25">
      <c r="A6" s="15" t="s">
        <v>50</v>
      </c>
      <c r="B6" s="3"/>
      <c r="C6" s="4"/>
      <c r="D6" s="4"/>
      <c r="E6" s="4"/>
      <c r="F6" s="4"/>
      <c r="G6" s="31"/>
      <c r="H6" s="4"/>
      <c r="I6" s="4"/>
      <c r="J6" s="4">
        <v>26351.75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8">
        <v>26351.75</v>
      </c>
      <c r="AA6" t="s">
        <v>128</v>
      </c>
      <c r="AB6" s="13" t="s">
        <v>179</v>
      </c>
      <c r="AC6" s="38" t="s">
        <v>154</v>
      </c>
      <c r="AD6" s="12">
        <f t="shared" si="0"/>
        <v>26351.75</v>
      </c>
      <c r="AE6" s="13"/>
      <c r="AF6" s="13" t="s">
        <v>169</v>
      </c>
      <c r="AG6" s="12">
        <v>300</v>
      </c>
      <c r="AH6" s="12">
        <f t="shared" si="1"/>
        <v>0</v>
      </c>
      <c r="AI6" s="12">
        <f t="shared" si="2"/>
        <v>300</v>
      </c>
    </row>
    <row r="7" spans="1:35" x14ac:dyDescent="0.25">
      <c r="A7" s="15" t="s">
        <v>66</v>
      </c>
      <c r="B7" s="3"/>
      <c r="C7" s="4"/>
      <c r="D7" s="4"/>
      <c r="E7" s="4"/>
      <c r="F7" s="4"/>
      <c r="G7" s="4"/>
      <c r="H7" s="4"/>
      <c r="I7" s="4"/>
      <c r="J7" s="31"/>
      <c r="K7" s="4">
        <v>2802.5</v>
      </c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8">
        <v>2802.5</v>
      </c>
      <c r="AA7" t="s">
        <v>132</v>
      </c>
      <c r="AB7" s="13" t="s">
        <v>103</v>
      </c>
      <c r="AC7" s="12" t="s">
        <v>154</v>
      </c>
      <c r="AD7" s="12">
        <f t="shared" si="0"/>
        <v>2802.5</v>
      </c>
      <c r="AF7" s="13" t="s">
        <v>102</v>
      </c>
      <c r="AG7" s="12">
        <v>700</v>
      </c>
      <c r="AH7" s="12">
        <f t="shared" si="1"/>
        <v>768.78</v>
      </c>
      <c r="AI7" s="12">
        <f t="shared" si="2"/>
        <v>-68.779999999999973</v>
      </c>
    </row>
    <row r="8" spans="1:35" x14ac:dyDescent="0.25">
      <c r="A8" s="15" t="s">
        <v>74</v>
      </c>
      <c r="B8" s="3"/>
      <c r="C8" s="4"/>
      <c r="D8" s="4"/>
      <c r="E8" s="4"/>
      <c r="F8" s="4"/>
      <c r="G8" s="4"/>
      <c r="H8" s="4"/>
      <c r="I8" s="4"/>
      <c r="J8" s="4"/>
      <c r="K8" s="31">
        <v>5627</v>
      </c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8">
        <v>5627</v>
      </c>
      <c r="AA8" t="s">
        <v>150</v>
      </c>
      <c r="AB8" s="13" t="s">
        <v>103</v>
      </c>
      <c r="AC8" s="40" t="s">
        <v>154</v>
      </c>
      <c r="AD8" s="12">
        <f t="shared" si="0"/>
        <v>5627</v>
      </c>
      <c r="AE8" s="13"/>
      <c r="AF8" s="13" t="s">
        <v>170</v>
      </c>
      <c r="AG8" s="12">
        <v>2000</v>
      </c>
      <c r="AH8" s="12">
        <f t="shared" si="1"/>
        <v>0</v>
      </c>
      <c r="AI8" s="12">
        <f t="shared" si="2"/>
        <v>2000</v>
      </c>
    </row>
    <row r="9" spans="1:35" x14ac:dyDescent="0.25">
      <c r="A9" s="15" t="s">
        <v>46</v>
      </c>
      <c r="B9" s="3"/>
      <c r="C9" s="4"/>
      <c r="D9" s="4"/>
      <c r="E9" s="4"/>
      <c r="F9" s="4"/>
      <c r="G9" s="4"/>
      <c r="H9" s="4"/>
      <c r="I9" s="4"/>
      <c r="J9" s="4"/>
      <c r="K9" s="31"/>
      <c r="L9" s="4">
        <v>5451.05</v>
      </c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8">
        <v>5451.05</v>
      </c>
      <c r="AA9" t="s">
        <v>126</v>
      </c>
      <c r="AB9" s="13" t="s">
        <v>181</v>
      </c>
      <c r="AD9" s="12">
        <f t="shared" si="0"/>
        <v>5451.05</v>
      </c>
      <c r="AE9" s="13"/>
      <c r="AF9" s="13" t="s">
        <v>115</v>
      </c>
      <c r="AG9" s="12">
        <v>220</v>
      </c>
      <c r="AH9" s="12">
        <f t="shared" si="1"/>
        <v>220</v>
      </c>
      <c r="AI9" s="12">
        <f t="shared" si="2"/>
        <v>0</v>
      </c>
    </row>
    <row r="10" spans="1:35" x14ac:dyDescent="0.25">
      <c r="A10" s="15" t="s">
        <v>24</v>
      </c>
      <c r="B10" s="3"/>
      <c r="C10" s="4"/>
      <c r="D10" s="4"/>
      <c r="E10" s="4"/>
      <c r="F10" s="4"/>
      <c r="G10" s="4"/>
      <c r="H10" s="4"/>
      <c r="I10" s="4"/>
      <c r="J10" s="4"/>
      <c r="K10" s="4"/>
      <c r="L10" s="31">
        <v>902</v>
      </c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8">
        <v>902</v>
      </c>
      <c r="AA10" t="s">
        <v>134</v>
      </c>
      <c r="AB10" s="13" t="s">
        <v>181</v>
      </c>
      <c r="AC10" s="12" t="s">
        <v>154</v>
      </c>
      <c r="AD10" s="12">
        <f t="shared" si="0"/>
        <v>902</v>
      </c>
      <c r="AF10" s="13" t="s">
        <v>179</v>
      </c>
      <c r="AG10" s="12">
        <v>10000</v>
      </c>
      <c r="AH10" s="12">
        <f t="shared" si="1"/>
        <v>27154.75</v>
      </c>
      <c r="AI10" s="12">
        <f t="shared" si="2"/>
        <v>-17154.75</v>
      </c>
    </row>
    <row r="11" spans="1:35" customFormat="1" x14ac:dyDescent="0.25">
      <c r="A11" s="15" t="s">
        <v>23</v>
      </c>
      <c r="B11" s="3"/>
      <c r="C11" s="4"/>
      <c r="D11" s="4"/>
      <c r="E11" s="4"/>
      <c r="F11" s="4"/>
      <c r="G11" s="4"/>
      <c r="H11" s="4"/>
      <c r="I11" s="4"/>
      <c r="J11" s="4"/>
      <c r="K11" s="4"/>
      <c r="L11" s="31">
        <v>580.35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8">
        <v>580.35</v>
      </c>
      <c r="AA11" t="s">
        <v>135</v>
      </c>
      <c r="AB11" s="13" t="s">
        <v>180</v>
      </c>
      <c r="AC11" s="38" t="s">
        <v>154</v>
      </c>
      <c r="AD11" s="12">
        <f t="shared" ref="AD11:AD22" si="3">+Z11</f>
        <v>580.35</v>
      </c>
      <c r="AE11" s="13"/>
      <c r="AF11" s="13" t="s">
        <v>180</v>
      </c>
      <c r="AG11" s="12">
        <v>7500</v>
      </c>
      <c r="AH11" s="12">
        <f t="shared" si="1"/>
        <v>580.35</v>
      </c>
      <c r="AI11" s="12">
        <f t="shared" si="2"/>
        <v>6919.65</v>
      </c>
    </row>
    <row r="12" spans="1:35" x14ac:dyDescent="0.25">
      <c r="A12" s="15" t="s">
        <v>73</v>
      </c>
      <c r="B12" s="3"/>
      <c r="C12" s="4"/>
      <c r="D12" s="4"/>
      <c r="E12" s="4"/>
      <c r="F12" s="4"/>
      <c r="G12" s="4"/>
      <c r="H12" s="4"/>
      <c r="I12" s="4"/>
      <c r="J12" s="4"/>
      <c r="K12" s="4"/>
      <c r="L12" s="31">
        <v>803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8">
        <v>803</v>
      </c>
      <c r="AA12" t="s">
        <v>149</v>
      </c>
      <c r="AB12" s="13" t="s">
        <v>179</v>
      </c>
      <c r="AD12" s="12">
        <f t="shared" si="3"/>
        <v>803</v>
      </c>
      <c r="AE12" s="13"/>
      <c r="AF12" s="13" t="s">
        <v>111</v>
      </c>
      <c r="AG12" s="12">
        <v>20000</v>
      </c>
      <c r="AH12" s="12">
        <f t="shared" si="1"/>
        <v>0</v>
      </c>
      <c r="AI12" s="12">
        <f t="shared" si="2"/>
        <v>20000</v>
      </c>
    </row>
    <row r="13" spans="1:35" x14ac:dyDescent="0.25">
      <c r="A13" s="15" t="s">
        <v>79</v>
      </c>
      <c r="B13" s="3"/>
      <c r="C13" s="4"/>
      <c r="D13" s="4"/>
      <c r="E13" s="4"/>
      <c r="F13" s="4"/>
      <c r="G13" s="4"/>
      <c r="H13" s="4"/>
      <c r="I13" s="4"/>
      <c r="J13" s="4"/>
      <c r="K13" s="4"/>
      <c r="L13" s="31"/>
      <c r="M13" s="4">
        <v>259.2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8">
        <v>259.2</v>
      </c>
      <c r="AA13" t="s">
        <v>184</v>
      </c>
      <c r="AB13" s="13" t="s">
        <v>166</v>
      </c>
      <c r="AC13" s="12" t="s">
        <v>154</v>
      </c>
      <c r="AD13" s="12">
        <f t="shared" si="3"/>
        <v>259.2</v>
      </c>
      <c r="AE13" s="13"/>
      <c r="AF13" s="13" t="s">
        <v>181</v>
      </c>
      <c r="AG13" s="12">
        <v>2000</v>
      </c>
      <c r="AH13" s="12">
        <f t="shared" si="1"/>
        <v>6353.05</v>
      </c>
      <c r="AI13" s="12">
        <f t="shared" si="2"/>
        <v>-4353.05</v>
      </c>
    </row>
    <row r="14" spans="1:35" x14ac:dyDescent="0.25">
      <c r="A14" s="35" t="s">
        <v>80</v>
      </c>
      <c r="B14" s="36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>
        <v>678</v>
      </c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49">
        <v>678</v>
      </c>
      <c r="AA14" t="s">
        <v>143</v>
      </c>
      <c r="AB14" s="13" t="s">
        <v>103</v>
      </c>
      <c r="AC14" s="42" t="s">
        <v>154</v>
      </c>
      <c r="AD14" s="12">
        <f t="shared" si="3"/>
        <v>678</v>
      </c>
      <c r="AF14" s="13" t="s">
        <v>173</v>
      </c>
      <c r="AG14" s="12">
        <v>800</v>
      </c>
      <c r="AH14" s="12">
        <f t="shared" si="1"/>
        <v>0</v>
      </c>
      <c r="AI14" s="12">
        <f t="shared" si="2"/>
        <v>800</v>
      </c>
    </row>
    <row r="15" spans="1:35" s="37" customFormat="1" x14ac:dyDescent="0.25">
      <c r="A15" s="35" t="s">
        <v>72</v>
      </c>
      <c r="B15" s="36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>
        <v>107.24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8">
        <v>107.24</v>
      </c>
      <c r="AA15" t="s">
        <v>144</v>
      </c>
      <c r="AB15" s="13" t="s">
        <v>182</v>
      </c>
      <c r="AC15" s="40" t="s">
        <v>154</v>
      </c>
      <c r="AD15" s="12">
        <f t="shared" si="3"/>
        <v>107.24</v>
      </c>
      <c r="AE15" s="13"/>
      <c r="AF15" s="13" t="s">
        <v>4</v>
      </c>
      <c r="AG15" s="12">
        <v>5000</v>
      </c>
      <c r="AH15" s="12">
        <f t="shared" si="1"/>
        <v>0</v>
      </c>
      <c r="AI15" s="12">
        <f t="shared" si="2"/>
        <v>5000</v>
      </c>
    </row>
    <row r="16" spans="1:35" x14ac:dyDescent="0.25">
      <c r="A16" s="15" t="s">
        <v>100</v>
      </c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31"/>
      <c r="N16" s="4"/>
      <c r="O16" s="4"/>
      <c r="P16" s="4">
        <v>68.78</v>
      </c>
      <c r="Q16" s="4"/>
      <c r="R16" s="4"/>
      <c r="S16" s="4"/>
      <c r="T16" s="4"/>
      <c r="U16" s="4"/>
      <c r="V16" s="4"/>
      <c r="W16" s="4"/>
      <c r="X16" s="4"/>
      <c r="Y16" s="4"/>
      <c r="Z16" s="48">
        <v>68.78</v>
      </c>
      <c r="AA16" t="s">
        <v>155</v>
      </c>
      <c r="AB16" s="13" t="s">
        <v>102</v>
      </c>
      <c r="AC16" s="40" t="s">
        <v>154</v>
      </c>
      <c r="AD16" s="12">
        <f t="shared" si="3"/>
        <v>68.78</v>
      </c>
      <c r="AE16" s="13"/>
      <c r="AF16" s="13" t="s">
        <v>182</v>
      </c>
      <c r="AG16" s="12">
        <v>30000</v>
      </c>
      <c r="AH16" s="12">
        <f t="shared" si="1"/>
        <v>107.24</v>
      </c>
      <c r="AI16" s="12">
        <f t="shared" si="2"/>
        <v>29892.76</v>
      </c>
    </row>
    <row r="17" spans="1:35" x14ac:dyDescent="0.25">
      <c r="A17" s="35" t="s">
        <v>57</v>
      </c>
      <c r="B17" s="36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>
        <v>311.07</v>
      </c>
      <c r="Q17" s="31"/>
      <c r="R17" s="31"/>
      <c r="S17" s="31"/>
      <c r="T17" s="31"/>
      <c r="U17" s="31"/>
      <c r="V17" s="31"/>
      <c r="W17" s="31"/>
      <c r="X17" s="31"/>
      <c r="Y17" s="31"/>
      <c r="Z17" s="49">
        <v>311.07</v>
      </c>
      <c r="AA17" s="41" t="s">
        <v>151</v>
      </c>
      <c r="AB17" s="13" t="s">
        <v>183</v>
      </c>
      <c r="AC17" s="42" t="s">
        <v>154</v>
      </c>
      <c r="AD17" s="12">
        <f t="shared" si="3"/>
        <v>311.07</v>
      </c>
      <c r="AE17" s="13"/>
      <c r="AF17" s="13" t="s">
        <v>183</v>
      </c>
      <c r="AG17" s="12">
        <v>1000</v>
      </c>
      <c r="AH17" s="12">
        <f t="shared" si="1"/>
        <v>538.55999999999995</v>
      </c>
      <c r="AI17" s="12">
        <f t="shared" si="2"/>
        <v>461.44000000000005</v>
      </c>
    </row>
    <row r="18" spans="1:35" s="41" customFormat="1" x14ac:dyDescent="0.25">
      <c r="A18" s="15" t="s">
        <v>58</v>
      </c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31">
        <v>5409.18</v>
      </c>
      <c r="Q18" s="4"/>
      <c r="R18" s="4"/>
      <c r="S18" s="4"/>
      <c r="T18" s="4"/>
      <c r="U18" s="4"/>
      <c r="V18" s="4"/>
      <c r="W18" s="4"/>
      <c r="X18" s="4"/>
      <c r="Y18" s="4"/>
      <c r="Z18" s="48">
        <v>5409.18</v>
      </c>
      <c r="AA18" t="s">
        <v>152</v>
      </c>
      <c r="AB18" s="13" t="s">
        <v>174</v>
      </c>
      <c r="AC18" s="40" t="s">
        <v>154</v>
      </c>
      <c r="AD18" s="12">
        <f t="shared" si="3"/>
        <v>5409.18</v>
      </c>
      <c r="AF18" s="13" t="s">
        <v>103</v>
      </c>
      <c r="AG18" s="12">
        <v>25000</v>
      </c>
      <c r="AH18" s="12">
        <f t="shared" si="1"/>
        <v>9107.5</v>
      </c>
      <c r="AI18" s="12">
        <f t="shared" si="2"/>
        <v>15892.5</v>
      </c>
    </row>
    <row r="19" spans="1:35" x14ac:dyDescent="0.25">
      <c r="A19" s="15" t="s">
        <v>61</v>
      </c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31">
        <v>227.49</v>
      </c>
      <c r="Q19" s="4"/>
      <c r="R19" s="4"/>
      <c r="S19" s="4"/>
      <c r="T19" s="4"/>
      <c r="U19" s="4"/>
      <c r="V19" s="4"/>
      <c r="W19" s="4"/>
      <c r="X19" s="4"/>
      <c r="Y19" s="4"/>
      <c r="Z19" s="48">
        <v>227.49</v>
      </c>
      <c r="AA19" t="s">
        <v>153</v>
      </c>
      <c r="AB19" s="13" t="s">
        <v>183</v>
      </c>
      <c r="AC19" s="40" t="s">
        <v>154</v>
      </c>
      <c r="AD19" s="12">
        <f t="shared" si="3"/>
        <v>227.49</v>
      </c>
      <c r="AE19" s="13"/>
      <c r="AF19" s="13" t="s">
        <v>174</v>
      </c>
      <c r="AG19" s="12">
        <v>8000</v>
      </c>
      <c r="AH19" s="12">
        <f t="shared" si="1"/>
        <v>5409.18</v>
      </c>
      <c r="AI19" s="12">
        <f t="shared" si="2"/>
        <v>2590.8199999999997</v>
      </c>
    </row>
    <row r="20" spans="1:35" x14ac:dyDescent="0.25">
      <c r="A20" s="15" t="s">
        <v>164</v>
      </c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31"/>
      <c r="Q20" s="4">
        <v>249.34</v>
      </c>
      <c r="R20" s="4"/>
      <c r="S20" s="4"/>
      <c r="T20" s="4"/>
      <c r="U20" s="4"/>
      <c r="V20" s="4"/>
      <c r="W20" s="4"/>
      <c r="X20" s="4"/>
      <c r="Y20" s="4"/>
      <c r="Z20" s="48">
        <v>249.34</v>
      </c>
      <c r="AA20" t="s">
        <v>165</v>
      </c>
      <c r="AB20" s="13" t="s">
        <v>102</v>
      </c>
      <c r="AC20" s="40" t="s">
        <v>154</v>
      </c>
      <c r="AD20" s="12">
        <f t="shared" si="3"/>
        <v>249.34</v>
      </c>
      <c r="AE20" s="13"/>
      <c r="AF20" s="13" t="s">
        <v>175</v>
      </c>
      <c r="AG20" s="12">
        <v>1100</v>
      </c>
      <c r="AH20" s="12">
        <f t="shared" si="1"/>
        <v>0</v>
      </c>
      <c r="AI20" s="12">
        <f t="shared" si="2"/>
        <v>1100</v>
      </c>
    </row>
    <row r="21" spans="1:35" x14ac:dyDescent="0.25">
      <c r="A21" s="15" t="s">
        <v>186</v>
      </c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>
        <v>384.05</v>
      </c>
      <c r="R21" s="4"/>
      <c r="S21" s="4"/>
      <c r="T21" s="4"/>
      <c r="U21" s="4"/>
      <c r="V21" s="4"/>
      <c r="W21" s="4"/>
      <c r="X21" s="4"/>
      <c r="Y21" s="4"/>
      <c r="Z21" s="48">
        <v>384.05</v>
      </c>
      <c r="AA21" t="s">
        <v>187</v>
      </c>
      <c r="AB21" s="13" t="s">
        <v>102</v>
      </c>
      <c r="AC21" s="40" t="s">
        <v>154</v>
      </c>
      <c r="AD21" s="12">
        <f t="shared" si="3"/>
        <v>384.05</v>
      </c>
      <c r="AE21" s="13"/>
      <c r="AF21" s="13" t="s">
        <v>166</v>
      </c>
      <c r="AG21" s="12">
        <v>4000</v>
      </c>
      <c r="AH21" s="12">
        <f t="shared" si="1"/>
        <v>259.2</v>
      </c>
      <c r="AI21" s="12">
        <f t="shared" si="2"/>
        <v>3740.8</v>
      </c>
    </row>
    <row r="22" spans="1:35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v>0</v>
      </c>
      <c r="AA22"/>
      <c r="AB22" s="13"/>
      <c r="AD22" s="12">
        <f t="shared" si="3"/>
        <v>0</v>
      </c>
      <c r="AE22" s="13"/>
      <c r="AF22" s="13" t="s">
        <v>176</v>
      </c>
      <c r="AG22" s="12">
        <v>400</v>
      </c>
      <c r="AH22" s="12">
        <f t="shared" si="1"/>
        <v>0</v>
      </c>
      <c r="AI22" s="12">
        <f t="shared" si="2"/>
        <v>400</v>
      </c>
    </row>
    <row r="23" spans="1:35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v>0</v>
      </c>
      <c r="AA23"/>
      <c r="AB23" s="13"/>
      <c r="AD23" s="12">
        <f>+Z23</f>
        <v>0</v>
      </c>
      <c r="AE23" s="13"/>
      <c r="AF23" s="13" t="s">
        <v>177</v>
      </c>
      <c r="AG23" s="12">
        <v>1000</v>
      </c>
      <c r="AH23" s="12">
        <f t="shared" si="1"/>
        <v>0</v>
      </c>
      <c r="AI23" s="12">
        <f t="shared" si="2"/>
        <v>1000</v>
      </c>
    </row>
    <row r="24" spans="1:35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/>
      <c r="AA24"/>
      <c r="AB24" s="13"/>
      <c r="AD24" s="12">
        <f>+Z24</f>
        <v>0</v>
      </c>
      <c r="AE24" s="13"/>
      <c r="AF24" s="13" t="s">
        <v>178</v>
      </c>
      <c r="AG24" s="12">
        <v>1178</v>
      </c>
      <c r="AH24" s="12">
        <f t="shared" si="1"/>
        <v>0</v>
      </c>
      <c r="AI24" s="12">
        <f t="shared" si="2"/>
        <v>1178</v>
      </c>
    </row>
    <row r="25" spans="1:35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/>
      <c r="AA25"/>
      <c r="AB25" s="13"/>
      <c r="AD25" s="12">
        <f>+Z25</f>
        <v>0</v>
      </c>
      <c r="AF25" s="13" t="s">
        <v>5</v>
      </c>
      <c r="AG25" s="12">
        <v>500</v>
      </c>
      <c r="AH25" s="12">
        <f t="shared" si="1"/>
        <v>0</v>
      </c>
      <c r="AI25" s="12">
        <f t="shared" ref="AI25:AI26" si="4">+AG25-AH25</f>
        <v>500</v>
      </c>
    </row>
    <row r="26" spans="1:35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/>
      <c r="AA26"/>
      <c r="AB26" s="13"/>
      <c r="AD26" s="12">
        <f>+Z26</f>
        <v>0</v>
      </c>
      <c r="AF26" s="13" t="s">
        <v>185</v>
      </c>
      <c r="AG26" s="12">
        <v>2802</v>
      </c>
      <c r="AH26" s="12">
        <f t="shared" si="1"/>
        <v>0</v>
      </c>
      <c r="AI26" s="12">
        <f t="shared" si="4"/>
        <v>2802</v>
      </c>
    </row>
    <row r="27" spans="1:35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>SUM(B27:Y27)</f>
        <v>0</v>
      </c>
      <c r="AA27"/>
      <c r="AB27" s="13"/>
      <c r="AG27" s="16">
        <f>SUM(AG4:AG26)</f>
        <v>125000</v>
      </c>
      <c r="AH27" s="16">
        <f>SUM(AH4:AH26)</f>
        <v>50498.609999999993</v>
      </c>
      <c r="AI27" s="16">
        <f>SUM(AI4:AI26)</f>
        <v>74501.39</v>
      </c>
    </row>
    <row r="28" spans="1:35" ht="15.75" thickBot="1" x14ac:dyDescent="0.3">
      <c r="A28" s="13" t="s">
        <v>14</v>
      </c>
      <c r="B28" s="23">
        <f t="shared" ref="B28:Z28" si="5">SUM(B4:B27)</f>
        <v>0</v>
      </c>
      <c r="C28" s="24">
        <f t="shared" si="5"/>
        <v>0</v>
      </c>
      <c r="D28" s="24">
        <f t="shared" si="5"/>
        <v>66.61</v>
      </c>
      <c r="E28" s="24">
        <f t="shared" si="5"/>
        <v>0</v>
      </c>
      <c r="F28" s="24">
        <f t="shared" si="5"/>
        <v>0</v>
      </c>
      <c r="G28" s="24">
        <f t="shared" si="5"/>
        <v>220</v>
      </c>
      <c r="H28" s="24">
        <f t="shared" si="5"/>
        <v>0</v>
      </c>
      <c r="I28" s="24">
        <f t="shared" si="5"/>
        <v>0</v>
      </c>
      <c r="J28" s="24">
        <f t="shared" si="5"/>
        <v>26351.75</v>
      </c>
      <c r="K28" s="24">
        <f t="shared" si="5"/>
        <v>8429.5</v>
      </c>
      <c r="L28" s="24">
        <f t="shared" si="5"/>
        <v>7736.4000000000005</v>
      </c>
      <c r="M28" s="24">
        <f t="shared" si="5"/>
        <v>1044.44</v>
      </c>
      <c r="N28" s="24">
        <f t="shared" si="5"/>
        <v>0</v>
      </c>
      <c r="O28" s="24">
        <f t="shared" si="5"/>
        <v>0</v>
      </c>
      <c r="P28" s="24">
        <f t="shared" si="5"/>
        <v>6016.52</v>
      </c>
      <c r="Q28" s="24">
        <f t="shared" si="5"/>
        <v>633.39</v>
      </c>
      <c r="R28" s="24">
        <f t="shared" si="5"/>
        <v>0</v>
      </c>
      <c r="S28" s="24">
        <f t="shared" si="5"/>
        <v>0</v>
      </c>
      <c r="T28" s="24">
        <f t="shared" si="5"/>
        <v>0</v>
      </c>
      <c r="U28" s="24">
        <f t="shared" si="5"/>
        <v>0</v>
      </c>
      <c r="V28" s="24">
        <f t="shared" si="5"/>
        <v>0</v>
      </c>
      <c r="W28" s="24">
        <f t="shared" si="5"/>
        <v>0</v>
      </c>
      <c r="X28" s="24">
        <f t="shared" si="5"/>
        <v>0</v>
      </c>
      <c r="Y28" s="24">
        <f t="shared" si="5"/>
        <v>0</v>
      </c>
      <c r="Z28" s="25">
        <f t="shared" si="5"/>
        <v>50498.609999999993</v>
      </c>
      <c r="AB28" s="13"/>
      <c r="AE28" s="13"/>
      <c r="AH28" s="12">
        <f>+Z28-AH27</f>
        <v>0</v>
      </c>
    </row>
    <row r="29" spans="1:35" x14ac:dyDescent="0.25">
      <c r="A29" s="12"/>
    </row>
    <row r="30" spans="1:35" x14ac:dyDescent="0.25">
      <c r="P30" s="13"/>
      <c r="Z30" s="12">
        <v>125000</v>
      </c>
      <c r="AA30" s="13" t="s">
        <v>15</v>
      </c>
    </row>
    <row r="31" spans="1:35" x14ac:dyDescent="0.25">
      <c r="P31" s="13"/>
      <c r="Z31" s="12">
        <f>+Z28</f>
        <v>50498.609999999993</v>
      </c>
      <c r="AA31" s="13" t="s">
        <v>16</v>
      </c>
    </row>
    <row r="32" spans="1:35" x14ac:dyDescent="0.25">
      <c r="P32" s="13"/>
      <c r="Z32" s="16">
        <f>+Z30-Z31</f>
        <v>74501.390000000014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11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 t="s">
        <v>199</v>
      </c>
      <c r="B4" s="2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>
        <v>142.91999999999999</v>
      </c>
      <c r="R4" s="22"/>
      <c r="S4" s="22"/>
      <c r="T4" s="22"/>
      <c r="U4" s="22"/>
      <c r="V4" s="22"/>
      <c r="W4" s="22"/>
      <c r="X4" s="22"/>
      <c r="Y4" s="22"/>
      <c r="Z4" s="47">
        <f t="shared" ref="Z4:Z27" si="0">SUM(B4:Y4)</f>
        <v>142.91999999999999</v>
      </c>
      <c r="AA4" t="s">
        <v>201</v>
      </c>
    </row>
    <row r="5" spans="1:27" customFormat="1" x14ac:dyDescent="0.25">
      <c r="A5" s="15" t="s">
        <v>199</v>
      </c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>
        <v>184.93</v>
      </c>
      <c r="R5" s="4"/>
      <c r="S5" s="4"/>
      <c r="T5" s="4"/>
      <c r="U5" s="4"/>
      <c r="V5" s="4"/>
      <c r="W5" s="4"/>
      <c r="X5" s="4"/>
      <c r="Y5" s="4"/>
      <c r="Z5" s="48">
        <f t="shared" si="0"/>
        <v>184.93</v>
      </c>
      <c r="AA5" t="s">
        <v>201</v>
      </c>
    </row>
    <row r="6" spans="1:27" customFormat="1" x14ac:dyDescent="0.25">
      <c r="A6" s="15" t="s">
        <v>200</v>
      </c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>
        <v>119.99</v>
      </c>
      <c r="R6" s="4"/>
      <c r="S6" s="4"/>
      <c r="T6" s="4"/>
      <c r="U6" s="4"/>
      <c r="V6" s="4"/>
      <c r="W6" s="4"/>
      <c r="X6" s="4"/>
      <c r="Y6" s="4"/>
      <c r="Z6" s="48">
        <f t="shared" si="0"/>
        <v>119.99</v>
      </c>
      <c r="AA6" t="s">
        <v>201</v>
      </c>
    </row>
    <row r="7" spans="1:27" customFormat="1" x14ac:dyDescent="0.25">
      <c r="A7" s="15" t="s">
        <v>200</v>
      </c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>
        <v>13.29</v>
      </c>
      <c r="R7" s="4"/>
      <c r="S7" s="4"/>
      <c r="T7" s="4"/>
      <c r="U7" s="4"/>
      <c r="V7" s="4"/>
      <c r="W7" s="4"/>
      <c r="X7" s="4"/>
      <c r="Y7" s="4"/>
      <c r="Z7" s="48">
        <f t="shared" si="0"/>
        <v>13.29</v>
      </c>
      <c r="AA7" t="s">
        <v>201</v>
      </c>
    </row>
    <row r="8" spans="1:27" customFormat="1" x14ac:dyDescent="0.25">
      <c r="A8" s="15" t="s">
        <v>200</v>
      </c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>
        <v>4.1399999999999997</v>
      </c>
      <c r="R8" s="4"/>
      <c r="S8" s="4"/>
      <c r="T8" s="4"/>
      <c r="U8" s="4"/>
      <c r="V8" s="4"/>
      <c r="W8" s="4"/>
      <c r="X8" s="4"/>
      <c r="Y8" s="4"/>
      <c r="Z8" s="48">
        <f t="shared" si="0"/>
        <v>4.1399999999999997</v>
      </c>
      <c r="AA8" t="s">
        <v>201</v>
      </c>
    </row>
    <row r="9" spans="1:27" x14ac:dyDescent="0.25">
      <c r="A9" s="15" t="s">
        <v>200</v>
      </c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>
        <v>25.98</v>
      </c>
      <c r="R9" s="4"/>
      <c r="S9" s="4"/>
      <c r="T9" s="4"/>
      <c r="U9" s="4"/>
      <c r="V9" s="4"/>
      <c r="W9" s="4"/>
      <c r="X9" s="4"/>
      <c r="Y9" s="4"/>
      <c r="Z9" s="48">
        <f t="shared" si="0"/>
        <v>25.98</v>
      </c>
      <c r="AA9" t="s">
        <v>201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491.25000000000006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491.25000000000006</v>
      </c>
    </row>
    <row r="29" spans="1:27" x14ac:dyDescent="0.25">
      <c r="A29" s="12"/>
    </row>
    <row r="30" spans="1:27" x14ac:dyDescent="0.25">
      <c r="P30" s="13"/>
      <c r="Z30" s="12">
        <v>25000</v>
      </c>
      <c r="AA30" s="13" t="s">
        <v>15</v>
      </c>
    </row>
    <row r="31" spans="1:27" x14ac:dyDescent="0.25">
      <c r="P31" s="13"/>
      <c r="Z31" s="12">
        <f>+Z28</f>
        <v>491.25000000000006</v>
      </c>
      <c r="AA31" s="13" t="s">
        <v>16</v>
      </c>
    </row>
    <row r="32" spans="1:27" x14ac:dyDescent="0.25">
      <c r="P32" s="13"/>
      <c r="Z32" s="16">
        <f>+Z30-Z31</f>
        <v>24508.75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20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/>
      <c r="B4" s="2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17">
        <f t="shared" ref="Z4:Z27" si="0">SUM(B4:Y4)</f>
        <v>0</v>
      </c>
    </row>
    <row r="5" spans="1:27" customFormat="1" x14ac:dyDescent="0.25">
      <c r="A5" s="15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>
        <f t="shared" si="0"/>
        <v>0</v>
      </c>
    </row>
    <row r="6" spans="1:27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</row>
    <row r="7" spans="1:27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</row>
    <row r="8" spans="1:27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</row>
    <row r="9" spans="1:27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0</v>
      </c>
    </row>
    <row r="29" spans="1:27" x14ac:dyDescent="0.25">
      <c r="A29" s="12"/>
    </row>
    <row r="30" spans="1:27" x14ac:dyDescent="0.25">
      <c r="P30" s="13"/>
      <c r="Z30" s="12">
        <v>100000</v>
      </c>
      <c r="AA30" s="13" t="s">
        <v>15</v>
      </c>
    </row>
    <row r="31" spans="1:27" x14ac:dyDescent="0.25">
      <c r="P31" s="13"/>
      <c r="Z31" s="12">
        <f>+Z28</f>
        <v>0</v>
      </c>
      <c r="AA31" s="13" t="s">
        <v>16</v>
      </c>
    </row>
    <row r="32" spans="1:27" x14ac:dyDescent="0.25">
      <c r="P32" s="13"/>
      <c r="Z32" s="16">
        <f>+Z30-Z31</f>
        <v>100000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33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12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 t="s">
        <v>70</v>
      </c>
      <c r="B4" s="3"/>
      <c r="C4" s="4"/>
      <c r="D4" s="4"/>
      <c r="E4" s="4"/>
      <c r="F4" s="4"/>
      <c r="G4" s="4"/>
      <c r="H4" s="4"/>
      <c r="I4" s="4"/>
      <c r="J4" s="4"/>
      <c r="K4" s="31">
        <v>21055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27" si="0">SUM(B4:Y4)</f>
        <v>21055</v>
      </c>
      <c r="AA4" t="s">
        <v>137</v>
      </c>
    </row>
    <row r="5" spans="1:27" customFormat="1" x14ac:dyDescent="0.25">
      <c r="A5" s="15" t="s">
        <v>158</v>
      </c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672.45</v>
      </c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672.45</v>
      </c>
      <c r="AA5" t="s">
        <v>137</v>
      </c>
    </row>
    <row r="6" spans="1:27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</row>
    <row r="7" spans="1:27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</row>
    <row r="8" spans="1:27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</row>
    <row r="9" spans="1:27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21055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672.45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21727.45</v>
      </c>
    </row>
    <row r="29" spans="1:27" x14ac:dyDescent="0.25">
      <c r="A29" s="12"/>
    </row>
    <row r="30" spans="1:27" x14ac:dyDescent="0.25">
      <c r="P30" s="13"/>
      <c r="Z30" s="12">
        <v>25000</v>
      </c>
      <c r="AA30" s="13" t="s">
        <v>15</v>
      </c>
    </row>
    <row r="31" spans="1:27" x14ac:dyDescent="0.25">
      <c r="P31" s="13"/>
      <c r="Z31" s="12">
        <f>+Z28</f>
        <v>21727.45</v>
      </c>
      <c r="AA31" s="13" t="s">
        <v>16</v>
      </c>
    </row>
    <row r="32" spans="1:27" x14ac:dyDescent="0.25">
      <c r="P32" s="13"/>
      <c r="Z32" s="16">
        <f>+Z30-Z31</f>
        <v>3272.5499999999993</v>
      </c>
      <c r="AA32" s="13" t="s">
        <v>17</v>
      </c>
    </row>
    <row r="33" spans="27:27" x14ac:dyDescent="0.25">
      <c r="AA33" s="13"/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B32"/>
  <sheetViews>
    <sheetView zoomScale="80" zoomScaleNormal="80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9.140625" style="13" bestFit="1" customWidth="1"/>
    <col min="2" max="19" width="11.42578125" style="12" customWidth="1"/>
    <col min="20" max="25" width="11.42578125" style="12" hidden="1" customWidth="1" outlineLevel="1"/>
    <col min="26" max="26" width="12.28515625" style="12" bestFit="1" customWidth="1" collapsed="1"/>
    <col min="27" max="27" width="46" style="12" bestFit="1" customWidth="1"/>
    <col min="28" max="16384" width="9.140625" style="12"/>
  </cols>
  <sheetData>
    <row r="1" spans="1:28" customFormat="1" x14ac:dyDescent="0.25">
      <c r="A1" s="74" t="s">
        <v>21</v>
      </c>
      <c r="B1" s="71" t="s">
        <v>13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8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8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8" customFormat="1" x14ac:dyDescent="0.25">
      <c r="A4" s="15" t="s">
        <v>86</v>
      </c>
      <c r="B4" s="26"/>
      <c r="C4" s="22"/>
      <c r="D4" s="22"/>
      <c r="E4" s="22"/>
      <c r="F4" s="22"/>
      <c r="G4" s="22"/>
      <c r="H4" s="30"/>
      <c r="I4" s="22"/>
      <c r="J4" s="22"/>
      <c r="K4" s="22"/>
      <c r="L4" s="22"/>
      <c r="M4" s="22"/>
      <c r="N4" s="22"/>
      <c r="O4" s="22">
        <v>5150</v>
      </c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12" si="0">SUM(B4:Y4)</f>
        <v>5150</v>
      </c>
      <c r="AA4" t="s">
        <v>147</v>
      </c>
      <c r="AB4" t="s">
        <v>154</v>
      </c>
    </row>
    <row r="5" spans="1:28" customFormat="1" x14ac:dyDescent="0.25">
      <c r="A5" s="15" t="s">
        <v>60</v>
      </c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31"/>
      <c r="P5" s="31">
        <v>4860</v>
      </c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4860</v>
      </c>
      <c r="AA5" t="s">
        <v>147</v>
      </c>
      <c r="AB5" t="s">
        <v>154</v>
      </c>
    </row>
    <row r="6" spans="1:28" customFormat="1" x14ac:dyDescent="0.25">
      <c r="A6" s="15" t="s">
        <v>97</v>
      </c>
      <c r="B6" s="3" t="s">
        <v>96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31"/>
      <c r="P6" s="31">
        <v>2102</v>
      </c>
      <c r="Q6" s="4"/>
      <c r="R6" s="4"/>
      <c r="S6" s="4"/>
      <c r="T6" s="4"/>
      <c r="U6" s="4"/>
      <c r="V6" s="4"/>
      <c r="W6" s="4"/>
      <c r="X6" s="4"/>
      <c r="Y6" s="4"/>
      <c r="Z6" s="48">
        <f t="shared" si="0"/>
        <v>2102</v>
      </c>
      <c r="AA6" t="s">
        <v>147</v>
      </c>
      <c r="AB6" t="s">
        <v>154</v>
      </c>
    </row>
    <row r="7" spans="1:28" customFormat="1" x14ac:dyDescent="0.25">
      <c r="A7" s="15" t="s">
        <v>95</v>
      </c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>
        <v>6884.88</v>
      </c>
      <c r="S7" s="4"/>
      <c r="T7" s="4"/>
      <c r="U7" s="4"/>
      <c r="V7" s="4"/>
      <c r="W7" s="4"/>
      <c r="X7" s="4"/>
      <c r="Y7" s="4"/>
      <c r="Z7" s="48">
        <f t="shared" si="0"/>
        <v>6884.88</v>
      </c>
      <c r="AA7" t="s">
        <v>147</v>
      </c>
      <c r="AB7" t="s">
        <v>154</v>
      </c>
    </row>
    <row r="8" spans="1:28" customFormat="1" x14ac:dyDescent="0.25">
      <c r="A8" s="15" t="s">
        <v>188</v>
      </c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>
        <v>140</v>
      </c>
      <c r="T8" s="4"/>
      <c r="U8" s="4"/>
      <c r="V8" s="4"/>
      <c r="W8" s="4"/>
      <c r="X8" s="4"/>
      <c r="Y8" s="4"/>
      <c r="Z8" s="48">
        <f t="shared" si="0"/>
        <v>140</v>
      </c>
      <c r="AA8" t="s">
        <v>192</v>
      </c>
    </row>
    <row r="9" spans="1:28" x14ac:dyDescent="0.25">
      <c r="A9" s="15" t="s">
        <v>189</v>
      </c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>
        <v>700</v>
      </c>
      <c r="T9" s="4"/>
      <c r="U9" s="4"/>
      <c r="V9" s="4"/>
      <c r="W9" s="4"/>
      <c r="X9" s="4"/>
      <c r="Y9" s="4"/>
      <c r="Z9" s="48">
        <f t="shared" si="0"/>
        <v>700</v>
      </c>
      <c r="AA9" t="s">
        <v>192</v>
      </c>
    </row>
    <row r="10" spans="1:28" x14ac:dyDescent="0.25">
      <c r="A10" s="15" t="s">
        <v>190</v>
      </c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>
        <v>360</v>
      </c>
      <c r="T10" s="4"/>
      <c r="U10" s="4"/>
      <c r="V10" s="4"/>
      <c r="W10" s="4"/>
      <c r="X10" s="4"/>
      <c r="Y10" s="4"/>
      <c r="Z10" s="48">
        <f t="shared" si="0"/>
        <v>360</v>
      </c>
      <c r="AA10" t="s">
        <v>192</v>
      </c>
    </row>
    <row r="11" spans="1:28" x14ac:dyDescent="0.25">
      <c r="A11" s="15" t="s">
        <v>191</v>
      </c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>
        <v>3564.5</v>
      </c>
      <c r="T11" s="4"/>
      <c r="U11" s="4"/>
      <c r="V11" s="4"/>
      <c r="W11" s="4"/>
      <c r="X11" s="4"/>
      <c r="Y11" s="4"/>
      <c r="Z11" s="48">
        <f t="shared" si="0"/>
        <v>3564.5</v>
      </c>
      <c r="AA11" t="s">
        <v>192</v>
      </c>
    </row>
    <row r="12" spans="1:28" customFormat="1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31"/>
      <c r="P12" s="31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8" customFormat="1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31"/>
      <c r="P13" s="31"/>
      <c r="Q13" s="4"/>
      <c r="R13" s="4"/>
      <c r="S13" s="4"/>
      <c r="T13" s="4"/>
      <c r="U13" s="4"/>
      <c r="V13" s="4"/>
      <c r="W13" s="4"/>
      <c r="X13" s="4"/>
      <c r="Y13" s="4"/>
      <c r="Z13" s="5">
        <f t="shared" ref="Z13:Z27" si="1">SUM(B13:Y13)</f>
        <v>0</v>
      </c>
    </row>
    <row r="14" spans="1:28" customFormat="1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1"/>
        <v>0</v>
      </c>
    </row>
    <row r="15" spans="1:28" customFormat="1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1"/>
        <v>0</v>
      </c>
    </row>
    <row r="16" spans="1:28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1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1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1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1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1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1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1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1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1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1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1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1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2">SUM(C4:C27)</f>
        <v>0</v>
      </c>
      <c r="D28" s="24">
        <f t="shared" si="2"/>
        <v>0</v>
      </c>
      <c r="E28" s="24">
        <f t="shared" si="2"/>
        <v>0</v>
      </c>
      <c r="F28" s="24">
        <f t="shared" si="2"/>
        <v>0</v>
      </c>
      <c r="G28" s="24">
        <f t="shared" si="2"/>
        <v>0</v>
      </c>
      <c r="H28" s="24">
        <f t="shared" si="2"/>
        <v>0</v>
      </c>
      <c r="I28" s="24">
        <f t="shared" si="2"/>
        <v>0</v>
      </c>
      <c r="J28" s="24">
        <f t="shared" si="2"/>
        <v>0</v>
      </c>
      <c r="K28" s="24">
        <f t="shared" si="2"/>
        <v>0</v>
      </c>
      <c r="L28" s="24">
        <f t="shared" si="2"/>
        <v>0</v>
      </c>
      <c r="M28" s="24">
        <f t="shared" si="2"/>
        <v>0</v>
      </c>
      <c r="N28" s="24">
        <f t="shared" si="2"/>
        <v>0</v>
      </c>
      <c r="O28" s="24">
        <f t="shared" si="2"/>
        <v>5150</v>
      </c>
      <c r="P28" s="24">
        <f t="shared" si="2"/>
        <v>6962</v>
      </c>
      <c r="Q28" s="24">
        <f t="shared" si="2"/>
        <v>0</v>
      </c>
      <c r="R28" s="24">
        <f t="shared" si="2"/>
        <v>6884.88</v>
      </c>
      <c r="S28" s="24">
        <f t="shared" si="2"/>
        <v>4764.5</v>
      </c>
      <c r="T28" s="24">
        <f t="shared" si="2"/>
        <v>0</v>
      </c>
      <c r="U28" s="24">
        <f t="shared" si="2"/>
        <v>0</v>
      </c>
      <c r="V28" s="24">
        <f t="shared" si="2"/>
        <v>0</v>
      </c>
      <c r="W28" s="24">
        <f t="shared" si="2"/>
        <v>0</v>
      </c>
      <c r="X28" s="24">
        <f t="shared" si="2"/>
        <v>0</v>
      </c>
      <c r="Y28" s="24">
        <f t="shared" si="2"/>
        <v>0</v>
      </c>
      <c r="Z28" s="25">
        <f t="shared" si="2"/>
        <v>23761.38</v>
      </c>
    </row>
    <row r="29" spans="1:27" ht="20.100000000000001" customHeight="1" x14ac:dyDescent="0.25">
      <c r="A29" s="12"/>
    </row>
    <row r="30" spans="1:27" x14ac:dyDescent="0.25">
      <c r="P30" s="13"/>
      <c r="Z30" s="12">
        <v>600000</v>
      </c>
      <c r="AA30" s="13" t="s">
        <v>15</v>
      </c>
    </row>
    <row r="31" spans="1:27" x14ac:dyDescent="0.25">
      <c r="P31" s="13"/>
      <c r="Z31" s="12">
        <f>+Z28</f>
        <v>23761.38</v>
      </c>
      <c r="AA31" s="13" t="s">
        <v>16</v>
      </c>
    </row>
    <row r="32" spans="1:27" x14ac:dyDescent="0.25">
      <c r="P32" s="13"/>
      <c r="Z32" s="16">
        <f>+Z30-Z31</f>
        <v>576238.62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17" right="0.2" top="0.19" bottom="0.75" header="0.3" footer="0.3"/>
  <pageSetup paperSize="5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2"/>
  <sheetViews>
    <sheetView tabSelected="1" zoomScale="80" zoomScaleNormal="80" workbookViewId="0">
      <pane ySplit="3" topLeftCell="A4" activePane="bottomLeft" state="frozen"/>
      <selection pane="bottomLeft" activeCell="F44" sqref="F44"/>
    </sheetView>
  </sheetViews>
  <sheetFormatPr defaultRowHeight="15" outlineLevelRow="1" x14ac:dyDescent="0.25"/>
  <cols>
    <col min="1" max="1" width="2.85546875" style="12" customWidth="1"/>
    <col min="2" max="2" width="27.7109375" style="12" bestFit="1" customWidth="1"/>
    <col min="3" max="5" width="15.140625" style="12" bestFit="1" customWidth="1"/>
    <col min="6" max="6" width="52.28515625" style="12" bestFit="1" customWidth="1"/>
    <col min="7" max="7" width="9.140625" style="12"/>
    <col min="8" max="8" width="11.28515625" style="12" bestFit="1" customWidth="1"/>
    <col min="9" max="16384" width="9.140625" style="12"/>
  </cols>
  <sheetData>
    <row r="1" spans="1:6" x14ac:dyDescent="0.25">
      <c r="A1" s="69" t="s">
        <v>204</v>
      </c>
      <c r="B1" s="69"/>
    </row>
    <row r="2" spans="1:6" x14ac:dyDescent="0.25">
      <c r="A2" s="70">
        <v>44377</v>
      </c>
      <c r="B2" s="70"/>
    </row>
    <row r="3" spans="1:6" x14ac:dyDescent="0.25">
      <c r="C3" s="66" t="s">
        <v>203</v>
      </c>
      <c r="D3" s="66" t="s">
        <v>16</v>
      </c>
      <c r="E3" s="66" t="s">
        <v>172</v>
      </c>
      <c r="F3" s="65" t="s">
        <v>105</v>
      </c>
    </row>
    <row r="4" spans="1:6" x14ac:dyDescent="0.25">
      <c r="A4" s="12" t="s">
        <v>2</v>
      </c>
      <c r="C4" s="12">
        <v>124500</v>
      </c>
      <c r="D4" s="12">
        <v>129436.61</v>
      </c>
      <c r="E4" s="12">
        <f>+C4-D4</f>
        <v>-4936.6100000000006</v>
      </c>
      <c r="F4" s="12" t="s">
        <v>212</v>
      </c>
    </row>
    <row r="5" spans="1:6" x14ac:dyDescent="0.25">
      <c r="A5" s="12" t="s">
        <v>3</v>
      </c>
      <c r="C5" s="12">
        <v>38000</v>
      </c>
      <c r="D5" s="12">
        <v>0</v>
      </c>
      <c r="E5" s="12">
        <f t="shared" ref="E5:E41" si="0">+C5-D5</f>
        <v>38000</v>
      </c>
      <c r="F5" s="12" t="s">
        <v>217</v>
      </c>
    </row>
    <row r="6" spans="1:6" x14ac:dyDescent="0.25">
      <c r="A6" s="12" t="s">
        <v>4</v>
      </c>
      <c r="C6" s="12">
        <v>60000</v>
      </c>
      <c r="D6" s="12">
        <v>59311.19</v>
      </c>
      <c r="E6" s="12">
        <f t="shared" si="0"/>
        <v>688.80999999999767</v>
      </c>
      <c r="F6" s="12" t="s">
        <v>212</v>
      </c>
    </row>
    <row r="7" spans="1:6" x14ac:dyDescent="0.25">
      <c r="A7" s="12" t="s">
        <v>205</v>
      </c>
      <c r="C7" s="12">
        <v>20000</v>
      </c>
      <c r="D7" s="12">
        <v>0</v>
      </c>
      <c r="E7" s="12">
        <f t="shared" si="0"/>
        <v>20000</v>
      </c>
      <c r="F7" s="12" t="s">
        <v>218</v>
      </c>
    </row>
    <row r="8" spans="1:6" x14ac:dyDescent="0.25">
      <c r="A8" s="12" t="s">
        <v>206</v>
      </c>
      <c r="C8" s="12">
        <v>105000</v>
      </c>
      <c r="D8" s="12">
        <v>24142.199999999997</v>
      </c>
      <c r="E8" s="12">
        <f t="shared" si="0"/>
        <v>80857.8</v>
      </c>
    </row>
    <row r="9" spans="1:6" x14ac:dyDescent="0.25">
      <c r="A9" s="12" t="s">
        <v>207</v>
      </c>
      <c r="C9" s="12">
        <v>634000</v>
      </c>
      <c r="D9" s="12">
        <v>34940</v>
      </c>
      <c r="E9" s="12">
        <f t="shared" si="0"/>
        <v>599060</v>
      </c>
      <c r="F9" s="12" t="s">
        <v>208</v>
      </c>
    </row>
    <row r="10" spans="1:6" x14ac:dyDescent="0.25">
      <c r="A10" s="12" t="s">
        <v>7</v>
      </c>
      <c r="C10" s="12">
        <v>800000</v>
      </c>
      <c r="D10" s="12">
        <v>800000</v>
      </c>
      <c r="E10" s="12">
        <f t="shared" si="0"/>
        <v>0</v>
      </c>
    </row>
    <row r="11" spans="1:6" x14ac:dyDescent="0.25">
      <c r="A11" s="12" t="s">
        <v>8</v>
      </c>
      <c r="C11" s="12">
        <v>234000</v>
      </c>
      <c r="D11" s="12">
        <v>245867.40000000002</v>
      </c>
      <c r="E11" s="12">
        <f t="shared" si="0"/>
        <v>-11867.400000000023</v>
      </c>
      <c r="F11" s="12" t="s">
        <v>212</v>
      </c>
    </row>
    <row r="12" spans="1:6" x14ac:dyDescent="0.25">
      <c r="A12" s="12" t="s">
        <v>9</v>
      </c>
      <c r="C12" s="12">
        <v>65000</v>
      </c>
      <c r="D12" s="12">
        <v>0</v>
      </c>
      <c r="E12" s="12">
        <f t="shared" si="0"/>
        <v>65000</v>
      </c>
      <c r="F12" s="12" t="s">
        <v>219</v>
      </c>
    </row>
    <row r="13" spans="1:6" x14ac:dyDescent="0.25">
      <c r="A13" s="12" t="s">
        <v>10</v>
      </c>
      <c r="C13" s="12">
        <v>10000</v>
      </c>
      <c r="D13" s="12">
        <v>14498.15</v>
      </c>
      <c r="E13" s="12">
        <f t="shared" si="0"/>
        <v>-4498.1499999999996</v>
      </c>
      <c r="F13" s="12" t="s">
        <v>216</v>
      </c>
    </row>
    <row r="14" spans="1:6" x14ac:dyDescent="0.25">
      <c r="A14" s="12" t="s">
        <v>98</v>
      </c>
      <c r="C14" s="12">
        <v>125000</v>
      </c>
      <c r="D14" s="12">
        <v>50498.609999999993</v>
      </c>
      <c r="E14" s="12">
        <f t="shared" si="0"/>
        <v>74501.390000000014</v>
      </c>
      <c r="F14" s="12" t="s">
        <v>215</v>
      </c>
    </row>
    <row r="15" spans="1:6" hidden="1" outlineLevel="1" x14ac:dyDescent="0.25">
      <c r="B15" s="12" t="s">
        <v>167</v>
      </c>
      <c r="C15" s="12">
        <v>1000</v>
      </c>
      <c r="D15" s="12">
        <v>0</v>
      </c>
      <c r="E15" s="12">
        <f t="shared" si="0"/>
        <v>1000</v>
      </c>
    </row>
    <row r="16" spans="1:6" hidden="1" outlineLevel="1" x14ac:dyDescent="0.25">
      <c r="B16" s="12" t="s">
        <v>168</v>
      </c>
      <c r="C16" s="12">
        <v>500</v>
      </c>
      <c r="D16" s="12">
        <v>0</v>
      </c>
      <c r="E16" s="12">
        <f t="shared" si="0"/>
        <v>500</v>
      </c>
    </row>
    <row r="17" spans="2:6" hidden="1" outlineLevel="1" x14ac:dyDescent="0.25">
      <c r="B17" s="12" t="s">
        <v>169</v>
      </c>
      <c r="C17" s="12">
        <v>300</v>
      </c>
      <c r="D17" s="12">
        <v>0</v>
      </c>
      <c r="E17" s="12">
        <f t="shared" si="0"/>
        <v>300</v>
      </c>
    </row>
    <row r="18" spans="2:6" hidden="1" outlineLevel="1" x14ac:dyDescent="0.25">
      <c r="B18" s="12" t="s">
        <v>102</v>
      </c>
      <c r="C18" s="12">
        <v>700</v>
      </c>
      <c r="D18" s="12">
        <v>768.78</v>
      </c>
      <c r="E18" s="12">
        <f t="shared" si="0"/>
        <v>-68.779999999999973</v>
      </c>
      <c r="F18" s="12" t="s">
        <v>212</v>
      </c>
    </row>
    <row r="19" spans="2:6" hidden="1" outlineLevel="1" x14ac:dyDescent="0.25">
      <c r="B19" s="12" t="s">
        <v>170</v>
      </c>
      <c r="C19" s="12">
        <v>2000</v>
      </c>
      <c r="D19" s="12">
        <v>0</v>
      </c>
      <c r="E19" s="12">
        <f t="shared" si="0"/>
        <v>2000</v>
      </c>
    </row>
    <row r="20" spans="2:6" hidden="1" outlineLevel="1" x14ac:dyDescent="0.25">
      <c r="B20" s="12" t="s">
        <v>115</v>
      </c>
      <c r="C20" s="12">
        <v>220</v>
      </c>
      <c r="D20" s="12">
        <v>220</v>
      </c>
      <c r="E20" s="12">
        <f t="shared" si="0"/>
        <v>0</v>
      </c>
      <c r="F20" s="12" t="s">
        <v>212</v>
      </c>
    </row>
    <row r="21" spans="2:6" hidden="1" outlineLevel="1" x14ac:dyDescent="0.25">
      <c r="B21" s="12" t="s">
        <v>179</v>
      </c>
      <c r="C21" s="12">
        <v>10000</v>
      </c>
      <c r="D21" s="12">
        <v>27154.75</v>
      </c>
      <c r="E21" s="12">
        <f t="shared" si="0"/>
        <v>-17154.75</v>
      </c>
      <c r="F21" s="75" t="s">
        <v>220</v>
      </c>
    </row>
    <row r="22" spans="2:6" hidden="1" outlineLevel="1" x14ac:dyDescent="0.25">
      <c r="B22" s="12" t="s">
        <v>180</v>
      </c>
      <c r="C22" s="12">
        <v>7500</v>
      </c>
      <c r="D22" s="12">
        <v>580.35</v>
      </c>
      <c r="E22" s="12">
        <f t="shared" si="0"/>
        <v>6919.65</v>
      </c>
      <c r="F22" s="75"/>
    </row>
    <row r="23" spans="2:6" hidden="1" outlineLevel="1" x14ac:dyDescent="0.25">
      <c r="B23" s="12" t="s">
        <v>111</v>
      </c>
      <c r="C23" s="12">
        <v>20000</v>
      </c>
      <c r="D23" s="12">
        <v>0</v>
      </c>
      <c r="E23" s="12">
        <f t="shared" si="0"/>
        <v>20000</v>
      </c>
      <c r="F23" s="75"/>
    </row>
    <row r="24" spans="2:6" hidden="1" outlineLevel="1" x14ac:dyDescent="0.25">
      <c r="B24" s="12" t="s">
        <v>181</v>
      </c>
      <c r="C24" s="12">
        <v>2000</v>
      </c>
      <c r="D24" s="12">
        <v>6353.05</v>
      </c>
      <c r="E24" s="12">
        <f t="shared" si="0"/>
        <v>-4353.05</v>
      </c>
      <c r="F24" s="75"/>
    </row>
    <row r="25" spans="2:6" hidden="1" outlineLevel="1" x14ac:dyDescent="0.25">
      <c r="B25" s="12" t="s">
        <v>173</v>
      </c>
      <c r="C25" s="12">
        <v>800</v>
      </c>
      <c r="D25" s="12">
        <v>0</v>
      </c>
      <c r="E25" s="12">
        <f t="shared" si="0"/>
        <v>800</v>
      </c>
    </row>
    <row r="26" spans="2:6" hidden="1" outlineLevel="1" x14ac:dyDescent="0.25">
      <c r="B26" s="12" t="s">
        <v>4</v>
      </c>
      <c r="C26" s="12">
        <v>5000</v>
      </c>
      <c r="D26" s="12">
        <v>0</v>
      </c>
      <c r="E26" s="12">
        <f t="shared" si="0"/>
        <v>5000</v>
      </c>
    </row>
    <row r="27" spans="2:6" hidden="1" outlineLevel="1" x14ac:dyDescent="0.25">
      <c r="B27" s="12" t="s">
        <v>182</v>
      </c>
      <c r="C27" s="12">
        <v>30000</v>
      </c>
      <c r="D27" s="12">
        <v>107.24</v>
      </c>
      <c r="E27" s="12">
        <f t="shared" si="0"/>
        <v>29892.76</v>
      </c>
      <c r="F27" s="75" t="s">
        <v>221</v>
      </c>
    </row>
    <row r="28" spans="2:6" hidden="1" outlineLevel="1" x14ac:dyDescent="0.25">
      <c r="B28" s="12" t="s">
        <v>183</v>
      </c>
      <c r="C28" s="12">
        <v>1000</v>
      </c>
      <c r="D28" s="12">
        <v>538.55999999999995</v>
      </c>
      <c r="E28" s="12">
        <f t="shared" si="0"/>
        <v>461.44000000000005</v>
      </c>
      <c r="F28" s="75"/>
    </row>
    <row r="29" spans="2:6" hidden="1" outlineLevel="1" x14ac:dyDescent="0.25">
      <c r="B29" s="12" t="s">
        <v>103</v>
      </c>
      <c r="C29" s="12">
        <v>25000</v>
      </c>
      <c r="D29" s="12">
        <v>9107.5</v>
      </c>
      <c r="E29" s="12">
        <f t="shared" si="0"/>
        <v>15892.5</v>
      </c>
      <c r="F29" s="75"/>
    </row>
    <row r="30" spans="2:6" hidden="1" outlineLevel="1" x14ac:dyDescent="0.25">
      <c r="B30" s="12" t="s">
        <v>174</v>
      </c>
      <c r="C30" s="12">
        <v>8000</v>
      </c>
      <c r="D30" s="12">
        <v>5409.18</v>
      </c>
      <c r="E30" s="12">
        <f t="shared" si="0"/>
        <v>2590.8199999999997</v>
      </c>
      <c r="F30" s="75"/>
    </row>
    <row r="31" spans="2:6" hidden="1" outlineLevel="1" x14ac:dyDescent="0.25">
      <c r="B31" s="12" t="s">
        <v>166</v>
      </c>
      <c r="C31" s="12">
        <v>4000</v>
      </c>
      <c r="D31" s="12">
        <v>259.2</v>
      </c>
      <c r="E31" s="12">
        <f t="shared" si="0"/>
        <v>3740.8</v>
      </c>
      <c r="F31" s="75"/>
    </row>
    <row r="32" spans="2:6" hidden="1" outlineLevel="1" x14ac:dyDescent="0.25">
      <c r="B32" s="12" t="s">
        <v>175</v>
      </c>
      <c r="C32" s="12">
        <v>1100</v>
      </c>
      <c r="D32" s="12">
        <v>0</v>
      </c>
      <c r="E32" s="12">
        <f t="shared" si="0"/>
        <v>1100</v>
      </c>
    </row>
    <row r="33" spans="1:6" hidden="1" outlineLevel="1" x14ac:dyDescent="0.25">
      <c r="B33" s="12" t="s">
        <v>176</v>
      </c>
      <c r="C33" s="12">
        <v>400</v>
      </c>
      <c r="D33" s="12">
        <v>0</v>
      </c>
      <c r="E33" s="12">
        <f t="shared" si="0"/>
        <v>400</v>
      </c>
    </row>
    <row r="34" spans="1:6" hidden="1" outlineLevel="1" x14ac:dyDescent="0.25">
      <c r="B34" s="12" t="s">
        <v>177</v>
      </c>
      <c r="C34" s="12">
        <v>1000</v>
      </c>
      <c r="D34" s="12">
        <v>0</v>
      </c>
      <c r="E34" s="12">
        <f t="shared" si="0"/>
        <v>1000</v>
      </c>
    </row>
    <row r="35" spans="1:6" hidden="1" outlineLevel="1" x14ac:dyDescent="0.25">
      <c r="B35" s="12" t="s">
        <v>178</v>
      </c>
      <c r="C35" s="12">
        <v>1178</v>
      </c>
      <c r="D35" s="12">
        <v>0</v>
      </c>
      <c r="E35" s="12">
        <f t="shared" si="0"/>
        <v>1178</v>
      </c>
    </row>
    <row r="36" spans="1:6" hidden="1" outlineLevel="1" x14ac:dyDescent="0.25">
      <c r="B36" s="12" t="s">
        <v>5</v>
      </c>
      <c r="C36" s="12">
        <v>500</v>
      </c>
      <c r="D36" s="12">
        <v>0</v>
      </c>
      <c r="E36" s="12">
        <f t="shared" si="0"/>
        <v>500</v>
      </c>
    </row>
    <row r="37" spans="1:6" hidden="1" outlineLevel="1" x14ac:dyDescent="0.25">
      <c r="B37" s="12" t="s">
        <v>185</v>
      </c>
      <c r="C37" s="12">
        <v>2802</v>
      </c>
      <c r="D37" s="12">
        <v>0</v>
      </c>
      <c r="E37" s="12">
        <f t="shared" si="0"/>
        <v>2802</v>
      </c>
      <c r="F37" s="12" t="s">
        <v>211</v>
      </c>
    </row>
    <row r="38" spans="1:6" collapsed="1" x14ac:dyDescent="0.25">
      <c r="A38" s="12" t="s">
        <v>11</v>
      </c>
      <c r="C38" s="12">
        <v>25000</v>
      </c>
      <c r="D38" s="12">
        <v>491.25000000000006</v>
      </c>
      <c r="E38" s="12">
        <f t="shared" si="0"/>
        <v>24508.75</v>
      </c>
      <c r="F38" s="12" t="s">
        <v>212</v>
      </c>
    </row>
    <row r="39" spans="1:6" x14ac:dyDescent="0.25">
      <c r="A39" s="12" t="s">
        <v>209</v>
      </c>
      <c r="C39" s="12">
        <v>100000</v>
      </c>
      <c r="D39" s="12">
        <v>0</v>
      </c>
      <c r="E39" s="12">
        <f t="shared" si="0"/>
        <v>100000</v>
      </c>
      <c r="F39" s="12" t="s">
        <v>214</v>
      </c>
    </row>
    <row r="40" spans="1:6" x14ac:dyDescent="0.25">
      <c r="A40" s="12" t="s">
        <v>210</v>
      </c>
      <c r="C40" s="12">
        <v>25000</v>
      </c>
      <c r="D40" s="12">
        <v>21727.45</v>
      </c>
      <c r="E40" s="12">
        <f t="shared" si="0"/>
        <v>3272.5499999999993</v>
      </c>
      <c r="F40" s="12" t="s">
        <v>212</v>
      </c>
    </row>
    <row r="41" spans="1:6" x14ac:dyDescent="0.25">
      <c r="A41" s="12" t="s">
        <v>13</v>
      </c>
      <c r="C41" s="12">
        <v>600000</v>
      </c>
      <c r="D41" s="12">
        <v>23761.38</v>
      </c>
      <c r="E41" s="12">
        <f t="shared" si="0"/>
        <v>576238.62</v>
      </c>
      <c r="F41" s="12" t="s">
        <v>213</v>
      </c>
    </row>
    <row r="43" spans="1:6" x14ac:dyDescent="0.25">
      <c r="C43" s="67">
        <f>SUM(C4:C42)-C14</f>
        <v>2965500</v>
      </c>
      <c r="D43" s="67">
        <f>SUM(D4:D42)-D14</f>
        <v>1404674.2399999998</v>
      </c>
      <c r="E43" s="68">
        <f>SUM(E4:E42)-E14</f>
        <v>1560825.7599999998</v>
      </c>
    </row>
    <row r="45" spans="1:6" x14ac:dyDescent="0.25">
      <c r="E45" s="12">
        <f>+E41</f>
        <v>576238.62</v>
      </c>
      <c r="F45" s="12" t="s">
        <v>13</v>
      </c>
    </row>
    <row r="46" spans="1:6" x14ac:dyDescent="0.25">
      <c r="E46" s="12">
        <f>+E39</f>
        <v>100000</v>
      </c>
      <c r="F46" s="12" t="s">
        <v>222</v>
      </c>
    </row>
    <row r="47" spans="1:6" x14ac:dyDescent="0.25">
      <c r="E47" s="12">
        <f>+E9</f>
        <v>599060</v>
      </c>
      <c r="F47" s="12" t="s">
        <v>223</v>
      </c>
    </row>
    <row r="48" spans="1:6" x14ac:dyDescent="0.25">
      <c r="E48" s="12">
        <f>+E12</f>
        <v>65000</v>
      </c>
      <c r="F48" s="12" t="s">
        <v>224</v>
      </c>
    </row>
    <row r="49" spans="5:6" x14ac:dyDescent="0.25">
      <c r="E49" s="12">
        <f>+E7</f>
        <v>20000</v>
      </c>
      <c r="F49" s="12" t="s">
        <v>225</v>
      </c>
    </row>
    <row r="50" spans="5:6" x14ac:dyDescent="0.25">
      <c r="E50" s="12">
        <v>18181</v>
      </c>
      <c r="F50" s="12" t="s">
        <v>226</v>
      </c>
    </row>
    <row r="52" spans="5:6" x14ac:dyDescent="0.25">
      <c r="E52" s="67">
        <f>+E43-SUM(E45:E51)</f>
        <v>182346.13999999966</v>
      </c>
      <c r="F52" s="12" t="s">
        <v>227</v>
      </c>
    </row>
  </sheetData>
  <mergeCells count="4">
    <mergeCell ref="A1:B1"/>
    <mergeCell ref="A2:B2"/>
    <mergeCell ref="F21:F24"/>
    <mergeCell ref="F27:F3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R44"/>
  <sheetViews>
    <sheetView zoomScale="85" zoomScaleNormal="85" workbookViewId="0">
      <pane xSplit="1" ySplit="3" topLeftCell="B19" activePane="bottomRight" state="frozen"/>
      <selection pane="topRight" activeCell="B1" sqref="B1"/>
      <selection pane="bottomLeft" activeCell="A5" sqref="A5"/>
      <selection pane="bottomRight" activeCell="I33" sqref="I33"/>
    </sheetView>
  </sheetViews>
  <sheetFormatPr defaultRowHeight="15" x14ac:dyDescent="0.25"/>
  <cols>
    <col min="1" max="1" width="11.42578125" style="13" bestFit="1" customWidth="1"/>
    <col min="2" max="10" width="13" style="12" customWidth="1"/>
    <col min="11" max="11" width="13.85546875" style="12" bestFit="1" customWidth="1"/>
    <col min="12" max="17" width="13" style="12" customWidth="1"/>
    <col min="18" max="20" width="9.140625" style="12"/>
    <col min="21" max="21" width="9.5703125" style="12" bestFit="1" customWidth="1"/>
    <col min="22" max="16384" width="9.140625" style="12"/>
  </cols>
  <sheetData>
    <row r="1" spans="1:17" customFormat="1" x14ac:dyDescent="0.25">
      <c r="A1" s="13"/>
      <c r="B1" s="71" t="s">
        <v>0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</row>
    <row r="2" spans="1:17" customFormat="1" ht="15.75" thickBot="1" x14ac:dyDescent="0.3">
      <c r="A2" s="13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</row>
    <row r="3" spans="1:17" s="1" customFormat="1" ht="30.75" thickBot="1" x14ac:dyDescent="0.3">
      <c r="A3" s="14"/>
      <c r="B3" s="27" t="s">
        <v>2</v>
      </c>
      <c r="C3" s="28" t="s">
        <v>3</v>
      </c>
      <c r="D3" s="28" t="s">
        <v>4</v>
      </c>
      <c r="E3" s="28" t="s">
        <v>19</v>
      </c>
      <c r="F3" s="28" t="s">
        <v>5</v>
      </c>
      <c r="G3" s="28" t="s">
        <v>6</v>
      </c>
      <c r="H3" s="28" t="s">
        <v>7</v>
      </c>
      <c r="I3" s="28" t="s">
        <v>8</v>
      </c>
      <c r="J3" s="28" t="s">
        <v>9</v>
      </c>
      <c r="K3" s="28" t="s">
        <v>10</v>
      </c>
      <c r="L3" s="28" t="s">
        <v>163</v>
      </c>
      <c r="M3" s="28" t="s">
        <v>11</v>
      </c>
      <c r="N3" s="28" t="s">
        <v>20</v>
      </c>
      <c r="O3" s="28" t="s">
        <v>12</v>
      </c>
      <c r="P3" s="28" t="s">
        <v>13</v>
      </c>
      <c r="Q3" s="2" t="s">
        <v>14</v>
      </c>
    </row>
    <row r="4" spans="1:17" customFormat="1" x14ac:dyDescent="0.25">
      <c r="A4" s="15">
        <v>43831</v>
      </c>
      <c r="B4" s="18">
        <f>HLOOKUP($A4,'Technology Detail'!$B$3:$Y$28,26,FALSE)</f>
        <v>0</v>
      </c>
      <c r="C4" s="22">
        <f>HLOOKUP($A4,'Parks Detail'!$B$3:$Y$28,26,FALSE)</f>
        <v>0</v>
      </c>
      <c r="D4" s="22">
        <f>HLOOKUP($A4,'Courthouse Detail'!$B$3:$Y$28,26,FALSE)</f>
        <v>0</v>
      </c>
      <c r="E4" s="22">
        <f>HLOOKUP($A4,'Emerg Mgmt Detail'!$B$3:$Y$28,26,FALSE)</f>
        <v>0</v>
      </c>
      <c r="F4" s="22">
        <f>HLOOKUP($A4,'Fair Detail'!$B$3:$Y$28,26,FALSE)</f>
        <v>0</v>
      </c>
      <c r="G4" s="22">
        <f>HLOOKUP($A4,'Roof-HHS-UWR Detail'!$B$3:$Y$28,26,FALSE)</f>
        <v>0</v>
      </c>
      <c r="H4" s="22">
        <f>HLOOKUP($A4,'Highway Detail'!$B$3:$Y$28,26,FALSE)</f>
        <v>0</v>
      </c>
      <c r="I4" s="22">
        <f>HLOOKUP($A4,'Vehicles-Sheriff Detail'!$B$3:$Y$28,26,FALSE)</f>
        <v>0</v>
      </c>
      <c r="J4" s="22">
        <f>HLOOKUP($A4,'Symons Detail'!$B$3:$Y$28,26,FALSE)</f>
        <v>0</v>
      </c>
      <c r="K4" s="22">
        <f>HLOOKUP($A4,'Administrator Detail'!$B$3:$Y$28,26,FALSE)</f>
        <v>0</v>
      </c>
      <c r="L4" s="22">
        <f>HLOOKUP($A4,'Misc New Equip Detail'!$B$3:$Y$28,26,FALSE)</f>
        <v>0</v>
      </c>
      <c r="M4" s="22">
        <f>HLOOKUP($A4,'Child Support Detail'!$B$3:$Y$28,26,FALSE)</f>
        <v>0</v>
      </c>
      <c r="N4" s="22">
        <f>HLOOKUP($A4,'Land Cons Detail'!$B$3:$Y$28,26,FALSE)</f>
        <v>0</v>
      </c>
      <c r="O4" s="22">
        <f>HLOOKUP($A4,'AED for Squad Detail'!$B$3:$Y$28,26,FALSE)</f>
        <v>0</v>
      </c>
      <c r="P4" s="22">
        <f>HLOOKUP($A4,'Ambulance Detail'!$B$3:$Y$28,26,FALSE)</f>
        <v>0</v>
      </c>
      <c r="Q4" s="17">
        <f>SUM(B4:P4)</f>
        <v>0</v>
      </c>
    </row>
    <row r="5" spans="1:17" customFormat="1" x14ac:dyDescent="0.25">
      <c r="A5" s="15">
        <v>43862</v>
      </c>
      <c r="B5" s="19">
        <f>HLOOKUP($A5,'Technology Detail'!$B$3:$Y$28,26,FALSE)</f>
        <v>0</v>
      </c>
      <c r="C5" s="4">
        <f>HLOOKUP($A5,'Parks Detail'!$B$3:$Y$28,26,FALSE)</f>
        <v>0</v>
      </c>
      <c r="D5" s="4">
        <f>HLOOKUP($A5,'Courthouse Detail'!$B$3:$Y$28,26,FALSE)</f>
        <v>0</v>
      </c>
      <c r="E5" s="4">
        <f>HLOOKUP($A5,'Emerg Mgmt Detail'!$B$3:$Y$28,26,FALSE)</f>
        <v>0</v>
      </c>
      <c r="F5" s="4">
        <f>HLOOKUP($A5,'Fair Detail'!$B$3:$Y$28,26,FALSE)</f>
        <v>0</v>
      </c>
      <c r="G5" s="4">
        <f>HLOOKUP($A5,'Roof-HHS-UWR Detail'!$B$3:$Y$28,26,FALSE)</f>
        <v>0</v>
      </c>
      <c r="H5" s="4">
        <f>HLOOKUP($A5,'Highway Detail'!$B$3:$Y$28,26,FALSE)</f>
        <v>0</v>
      </c>
      <c r="I5" s="4">
        <f>HLOOKUP($A5,'Vehicles-Sheriff Detail'!$B$3:$Y$28,26,FALSE)</f>
        <v>0</v>
      </c>
      <c r="J5" s="4">
        <f>HLOOKUP($A5,'Symons Detail'!$B$3:$Y$28,26,FALSE)</f>
        <v>0</v>
      </c>
      <c r="K5" s="4">
        <f>HLOOKUP($A5,'Administrator Detail'!$B$3:$Y$28,26,FALSE)</f>
        <v>0</v>
      </c>
      <c r="L5" s="4">
        <f>HLOOKUP($A5,'Misc New Equip Detail'!$B$3:$Y$28,26,FALSE)</f>
        <v>0</v>
      </c>
      <c r="M5" s="4">
        <f>HLOOKUP($A5,'Child Support Detail'!$B$3:$Y$28,26,FALSE)</f>
        <v>0</v>
      </c>
      <c r="N5" s="4">
        <f>HLOOKUP($A5,'Land Cons Detail'!$B$3:$Y$28,26,FALSE)</f>
        <v>0</v>
      </c>
      <c r="O5" s="4">
        <f>HLOOKUP($A5,'AED for Squad Detail'!$B$3:$Y$28,26,FALSE)</f>
        <v>0</v>
      </c>
      <c r="P5" s="4">
        <f>HLOOKUP($A5,'Ambulance Detail'!$B$3:$Y$28,26,FALSE)</f>
        <v>0</v>
      </c>
      <c r="Q5" s="5">
        <f t="shared" ref="Q5:Q27" si="0">SUM(B5:P5)</f>
        <v>0</v>
      </c>
    </row>
    <row r="6" spans="1:17" customFormat="1" x14ac:dyDescent="0.25">
      <c r="A6" s="15">
        <v>43891</v>
      </c>
      <c r="B6" s="3">
        <f>HLOOKUP($A6,'Technology Detail'!$B$3:$Y$28,26,FALSE)</f>
        <v>775.14</v>
      </c>
      <c r="C6" s="4">
        <f>HLOOKUP($A6,'Parks Detail'!$B$3:$Y$28,26,FALSE)</f>
        <v>0</v>
      </c>
      <c r="D6" s="4">
        <f>HLOOKUP($A6,'Courthouse Detail'!$B$3:$Y$28,26,FALSE)</f>
        <v>0</v>
      </c>
      <c r="E6" s="4">
        <f>HLOOKUP($A6,'Emerg Mgmt Detail'!$B$3:$Y$28,26,FALSE)</f>
        <v>0</v>
      </c>
      <c r="F6" s="4">
        <f>HLOOKUP($A6,'Fair Detail'!$B$3:$Y$28,26,FALSE)</f>
        <v>0</v>
      </c>
      <c r="G6" s="4">
        <f>HLOOKUP($A6,'Roof-HHS-UWR Detail'!$B$3:$Y$28,26,FALSE)</f>
        <v>0</v>
      </c>
      <c r="H6" s="4">
        <f>HLOOKUP($A6,'Highway Detail'!$B$3:$Y$28,26,FALSE)</f>
        <v>0</v>
      </c>
      <c r="I6" s="4">
        <f>HLOOKUP($A6,'Vehicles-Sheriff Detail'!$B$3:$Y$28,26,FALSE)</f>
        <v>0</v>
      </c>
      <c r="J6" s="4">
        <f>HLOOKUP($A6,'Symons Detail'!$B$3:$Y$28,26,FALSE)</f>
        <v>0</v>
      </c>
      <c r="K6" s="4">
        <f>HLOOKUP($A6,'Administrator Detail'!$B$3:$Y$28,26,FALSE)</f>
        <v>0</v>
      </c>
      <c r="L6" s="4">
        <f>HLOOKUP($A6,'Misc New Equip Detail'!$B$3:$Y$28,26,FALSE)</f>
        <v>66.61</v>
      </c>
      <c r="M6" s="4">
        <f>HLOOKUP($A6,'Child Support Detail'!$B$3:$Y$28,26,FALSE)</f>
        <v>0</v>
      </c>
      <c r="N6" s="4">
        <f>HLOOKUP($A6,'Land Cons Detail'!$B$3:$Y$28,26,FALSE)</f>
        <v>0</v>
      </c>
      <c r="O6" s="4">
        <f>HLOOKUP($A6,'AED for Squad Detail'!$B$3:$Y$28,26,FALSE)</f>
        <v>0</v>
      </c>
      <c r="P6" s="4">
        <f>HLOOKUP($A6,'Ambulance Detail'!$B$3:$Y$28,26,FALSE)</f>
        <v>0</v>
      </c>
      <c r="Q6" s="5">
        <f t="shared" si="0"/>
        <v>841.75</v>
      </c>
    </row>
    <row r="7" spans="1:17" customFormat="1" x14ac:dyDescent="0.25">
      <c r="A7" s="15">
        <v>43922</v>
      </c>
      <c r="B7" s="3">
        <f>HLOOKUP($A7,'Technology Detail'!$B$3:$Y$28,26,FALSE)</f>
        <v>7407.08</v>
      </c>
      <c r="C7" s="4">
        <f>HLOOKUP($A7,'Parks Detail'!$B$3:$Y$28,26,FALSE)</f>
        <v>0</v>
      </c>
      <c r="D7" s="4">
        <f>HLOOKUP($A7,'Courthouse Detail'!$B$3:$Y$28,26,FALSE)</f>
        <v>0</v>
      </c>
      <c r="E7" s="4">
        <f>HLOOKUP($A7,'Emerg Mgmt Detail'!$B$3:$Y$28,26,FALSE)</f>
        <v>0</v>
      </c>
      <c r="F7" s="4">
        <f>HLOOKUP($A7,'Fair Detail'!$B$3:$Y$28,26,FALSE)</f>
        <v>9308</v>
      </c>
      <c r="G7" s="4">
        <f>HLOOKUP($A7,'Roof-HHS-UWR Detail'!$B$3:$Y$28,26,FALSE)</f>
        <v>0</v>
      </c>
      <c r="H7" s="4">
        <f>HLOOKUP($A7,'Highway Detail'!$B$3:$Y$28,26,FALSE)</f>
        <v>0</v>
      </c>
      <c r="I7" s="4">
        <f>HLOOKUP($A7,'Vehicles-Sheriff Detail'!$B$3:$Y$28,26,FALSE)</f>
        <v>22613.5</v>
      </c>
      <c r="J7" s="4">
        <f>HLOOKUP($A7,'Symons Detail'!$B$3:$Y$28,26,FALSE)</f>
        <v>0</v>
      </c>
      <c r="K7" s="4">
        <f>HLOOKUP($A7,'Administrator Detail'!$B$3:$Y$28,26,FALSE)</f>
        <v>0</v>
      </c>
      <c r="L7" s="4">
        <f>HLOOKUP($A7,'Misc New Equip Detail'!$B$3:$Y$28,26,FALSE)</f>
        <v>0</v>
      </c>
      <c r="M7" s="4">
        <f>HLOOKUP($A7,'Child Support Detail'!$B$3:$Y$28,26,FALSE)</f>
        <v>0</v>
      </c>
      <c r="N7" s="4">
        <f>HLOOKUP($A7,'Land Cons Detail'!$B$3:$Y$28,26,FALSE)</f>
        <v>0</v>
      </c>
      <c r="O7" s="4">
        <f>HLOOKUP($A7,'AED for Squad Detail'!$B$3:$Y$28,26,FALSE)</f>
        <v>0</v>
      </c>
      <c r="P7" s="4">
        <f>HLOOKUP($A7,'Ambulance Detail'!$B$3:$Y$28,26,FALSE)</f>
        <v>0</v>
      </c>
      <c r="Q7" s="5">
        <f t="shared" si="0"/>
        <v>39328.58</v>
      </c>
    </row>
    <row r="8" spans="1:17" customFormat="1" x14ac:dyDescent="0.25">
      <c r="A8" s="15">
        <v>43952</v>
      </c>
      <c r="B8" s="3">
        <f>HLOOKUP($A8,'Technology Detail'!$B$3:$Y$28,26,FALSE)</f>
        <v>0</v>
      </c>
      <c r="C8" s="4">
        <f>HLOOKUP($A8,'Parks Detail'!$B$3:$Y$28,26,FALSE)</f>
        <v>0</v>
      </c>
      <c r="D8" s="4">
        <f>HLOOKUP($A8,'Courthouse Detail'!$B$3:$Y$28,26,FALSE)</f>
        <v>0</v>
      </c>
      <c r="E8" s="4">
        <f>HLOOKUP($A8,'Emerg Mgmt Detail'!$B$3:$Y$28,26,FALSE)</f>
        <v>0</v>
      </c>
      <c r="F8" s="4">
        <f>HLOOKUP($A8,'Fair Detail'!$B$3:$Y$28,26,FALSE)</f>
        <v>14734.56</v>
      </c>
      <c r="G8" s="4">
        <f>HLOOKUP($A8,'Roof-HHS-UWR Detail'!$B$3:$Y$28,26,FALSE)</f>
        <v>0</v>
      </c>
      <c r="H8" s="4">
        <f>HLOOKUP($A8,'Highway Detail'!$B$3:$Y$28,26,FALSE)</f>
        <v>0</v>
      </c>
      <c r="I8" s="4">
        <f>HLOOKUP($A8,'Vehicles-Sheriff Detail'!$B$3:$Y$28,26,FALSE)</f>
        <v>12025.2</v>
      </c>
      <c r="J8" s="4">
        <f>HLOOKUP($A8,'Symons Detail'!$B$3:$Y$28,26,FALSE)</f>
        <v>0</v>
      </c>
      <c r="K8" s="4">
        <f>HLOOKUP($A8,'Administrator Detail'!$B$3:$Y$28,26,FALSE)</f>
        <v>0</v>
      </c>
      <c r="L8" s="4">
        <f>HLOOKUP($A8,'Misc New Equip Detail'!$B$3:$Y$28,26,FALSE)</f>
        <v>0</v>
      </c>
      <c r="M8" s="4">
        <f>HLOOKUP($A8,'Child Support Detail'!$B$3:$Y$28,26,FALSE)</f>
        <v>0</v>
      </c>
      <c r="N8" s="4">
        <f>HLOOKUP($A8,'Land Cons Detail'!$B$3:$Y$28,26,FALSE)</f>
        <v>0</v>
      </c>
      <c r="O8" s="4">
        <f>HLOOKUP($A8,'AED for Squad Detail'!$B$3:$Y$28,26,FALSE)</f>
        <v>0</v>
      </c>
      <c r="P8" s="4">
        <f>HLOOKUP($A8,'Ambulance Detail'!$B$3:$Y$28,26,FALSE)</f>
        <v>0</v>
      </c>
      <c r="Q8" s="5">
        <f t="shared" si="0"/>
        <v>26759.760000000002</v>
      </c>
    </row>
    <row r="9" spans="1:17" x14ac:dyDescent="0.25">
      <c r="A9" s="15">
        <v>43983</v>
      </c>
      <c r="B9" s="3">
        <f>HLOOKUP($A9,'Technology Detail'!$B$3:$Y$28,26,FALSE)</f>
        <v>0</v>
      </c>
      <c r="C9" s="4">
        <f>HLOOKUP($A9,'Parks Detail'!$B$3:$Y$28,26,FALSE)</f>
        <v>0</v>
      </c>
      <c r="D9" s="4">
        <f>HLOOKUP($A9,'Courthouse Detail'!$B$3:$Y$28,26,FALSE)</f>
        <v>0</v>
      </c>
      <c r="E9" s="4">
        <f>HLOOKUP($A9,'Emerg Mgmt Detail'!$B$3:$Y$28,26,FALSE)</f>
        <v>0</v>
      </c>
      <c r="F9" s="4">
        <f>HLOOKUP($A9,'Fair Detail'!$B$3:$Y$28,26,FALSE)</f>
        <v>0</v>
      </c>
      <c r="G9" s="4">
        <f>HLOOKUP($A9,'Roof-HHS-UWR Detail'!$B$3:$Y$28,26,FALSE)</f>
        <v>0</v>
      </c>
      <c r="H9" s="4">
        <f>HLOOKUP($A9,'Highway Detail'!$B$3:$Y$28,26,FALSE)</f>
        <v>0</v>
      </c>
      <c r="I9" s="4">
        <f>HLOOKUP($A9,'Vehicles-Sheriff Detail'!$B$3:$Y$28,26,FALSE)</f>
        <v>0</v>
      </c>
      <c r="J9" s="4">
        <f>HLOOKUP($A9,'Symons Detail'!$B$3:$Y$28,26,FALSE)</f>
        <v>0</v>
      </c>
      <c r="K9" s="4">
        <f>HLOOKUP($A9,'Administrator Detail'!$B$3:$Y$28,26,FALSE)</f>
        <v>0</v>
      </c>
      <c r="L9" s="4">
        <f>HLOOKUP($A9,'Misc New Equip Detail'!$B$3:$Y$28,26,FALSE)</f>
        <v>220</v>
      </c>
      <c r="M9" s="4">
        <f>HLOOKUP($A9,'Child Support Detail'!$B$3:$Y$28,26,FALSE)</f>
        <v>0</v>
      </c>
      <c r="N9" s="4">
        <f>HLOOKUP($A9,'Land Cons Detail'!$B$3:$Y$28,26,FALSE)</f>
        <v>0</v>
      </c>
      <c r="O9" s="4">
        <f>HLOOKUP($A9,'AED for Squad Detail'!$B$3:$Y$28,26,FALSE)</f>
        <v>0</v>
      </c>
      <c r="P9" s="4">
        <f>HLOOKUP($A9,'Ambulance Detail'!$B$3:$Y$28,26,FALSE)</f>
        <v>0</v>
      </c>
      <c r="Q9" s="5">
        <f t="shared" si="0"/>
        <v>220</v>
      </c>
    </row>
    <row r="10" spans="1:17" x14ac:dyDescent="0.25">
      <c r="A10" s="15">
        <v>44013</v>
      </c>
      <c r="B10" s="3">
        <f>HLOOKUP($A10,'Technology Detail'!$B$3:$Y$28,26,FALSE)</f>
        <v>330</v>
      </c>
      <c r="C10" s="4">
        <f>HLOOKUP($A10,'Parks Detail'!$B$3:$Y$28,26,FALSE)</f>
        <v>0</v>
      </c>
      <c r="D10" s="4">
        <f>HLOOKUP($A10,'Courthouse Detail'!$B$3:$Y$28,26,FALSE)</f>
        <v>6200</v>
      </c>
      <c r="E10" s="4">
        <f>HLOOKUP($A10,'Emerg Mgmt Detail'!$B$3:$Y$28,26,FALSE)</f>
        <v>0</v>
      </c>
      <c r="F10" s="4">
        <f>HLOOKUP($A10,'Fair Detail'!$B$3:$Y$28,26,FALSE)</f>
        <v>0</v>
      </c>
      <c r="G10" s="4">
        <f>HLOOKUP($A10,'Roof-HHS-UWR Detail'!$B$3:$Y$28,26,FALSE)</f>
        <v>0</v>
      </c>
      <c r="H10" s="4">
        <f>HLOOKUP($A10,'Highway Detail'!$B$3:$Y$28,26,FALSE)</f>
        <v>0</v>
      </c>
      <c r="I10" s="4">
        <f>HLOOKUP($A10,'Vehicles-Sheriff Detail'!$B$3:$Y$28,26,FALSE)</f>
        <v>15058.8</v>
      </c>
      <c r="J10" s="4">
        <f>HLOOKUP($A10,'Symons Detail'!$B$3:$Y$28,26,FALSE)</f>
        <v>0</v>
      </c>
      <c r="K10" s="4">
        <f>HLOOKUP($A10,'Administrator Detail'!$B$3:$Y$28,26,FALSE)</f>
        <v>0</v>
      </c>
      <c r="L10" s="4">
        <f>HLOOKUP($A10,'Misc New Equip Detail'!$B$3:$Y$28,26,FALSE)</f>
        <v>0</v>
      </c>
      <c r="M10" s="4">
        <f>HLOOKUP($A10,'Child Support Detail'!$B$3:$Y$28,26,FALSE)</f>
        <v>0</v>
      </c>
      <c r="N10" s="4">
        <f>HLOOKUP($A10,'Land Cons Detail'!$B$3:$Y$28,26,FALSE)</f>
        <v>0</v>
      </c>
      <c r="O10" s="4">
        <f>HLOOKUP($A10,'AED for Squad Detail'!$B$3:$Y$28,26,FALSE)</f>
        <v>0</v>
      </c>
      <c r="P10" s="4">
        <f>HLOOKUP($A10,'Ambulance Detail'!$B$3:$Y$28,26,FALSE)</f>
        <v>0</v>
      </c>
      <c r="Q10" s="5">
        <f t="shared" si="0"/>
        <v>21588.799999999999</v>
      </c>
    </row>
    <row r="11" spans="1:17" x14ac:dyDescent="0.25">
      <c r="A11" s="15">
        <v>44044</v>
      </c>
      <c r="B11" s="3">
        <f>HLOOKUP($A11,'Technology Detail'!$B$3:$Y$28,26,FALSE)</f>
        <v>501.76</v>
      </c>
      <c r="C11" s="4">
        <f>HLOOKUP($A11,'Parks Detail'!$B$3:$Y$28,26,FALSE)</f>
        <v>0</v>
      </c>
      <c r="D11" s="4">
        <f>HLOOKUP($A11,'Courthouse Detail'!$B$3:$Y$28,26,FALSE)</f>
        <v>37.799999999999997</v>
      </c>
      <c r="E11" s="4">
        <f>HLOOKUP($A11,'Emerg Mgmt Detail'!$B$3:$Y$28,26,FALSE)</f>
        <v>0</v>
      </c>
      <c r="F11" s="4">
        <f>HLOOKUP($A11,'Fair Detail'!$B$3:$Y$28,26,FALSE)</f>
        <v>99.64</v>
      </c>
      <c r="G11" s="4">
        <f>HLOOKUP($A11,'Roof-HHS-UWR Detail'!$B$3:$Y$28,26,FALSE)</f>
        <v>0</v>
      </c>
      <c r="H11" s="4">
        <f>HLOOKUP($A11,'Highway Detail'!$B$3:$Y$28,26,FALSE)</f>
        <v>800000</v>
      </c>
      <c r="I11" s="4">
        <f>HLOOKUP($A11,'Vehicles-Sheriff Detail'!$B$3:$Y$28,26,FALSE)</f>
        <v>119997.32</v>
      </c>
      <c r="J11" s="4">
        <f>HLOOKUP($A11,'Symons Detail'!$B$3:$Y$28,26,FALSE)</f>
        <v>0</v>
      </c>
      <c r="K11" s="4">
        <f>HLOOKUP($A11,'Administrator Detail'!$B$3:$Y$28,26,FALSE)</f>
        <v>0</v>
      </c>
      <c r="L11" s="4">
        <f>HLOOKUP($A11,'Misc New Equip Detail'!$B$3:$Y$28,26,FALSE)</f>
        <v>0</v>
      </c>
      <c r="M11" s="4">
        <f>HLOOKUP($A11,'Child Support Detail'!$B$3:$Y$28,26,FALSE)</f>
        <v>0</v>
      </c>
      <c r="N11" s="4">
        <f>HLOOKUP($A11,'Land Cons Detail'!$B$3:$Y$28,26,FALSE)</f>
        <v>0</v>
      </c>
      <c r="O11" s="4">
        <f>HLOOKUP($A11,'AED for Squad Detail'!$B$3:$Y$28,26,FALSE)</f>
        <v>0</v>
      </c>
      <c r="P11" s="4">
        <f>HLOOKUP($A11,'Ambulance Detail'!$B$3:$Y$28,26,FALSE)</f>
        <v>0</v>
      </c>
      <c r="Q11" s="5">
        <f t="shared" si="0"/>
        <v>920636.52</v>
      </c>
    </row>
    <row r="12" spans="1:17" x14ac:dyDescent="0.25">
      <c r="A12" s="15">
        <v>44075</v>
      </c>
      <c r="B12" s="3">
        <f>HLOOKUP($A12,'Technology Detail'!$B$3:$Y$28,26,FALSE)</f>
        <v>50330</v>
      </c>
      <c r="C12" s="4">
        <f>HLOOKUP($A12,'Parks Detail'!$B$3:$Y$28,26,FALSE)</f>
        <v>0</v>
      </c>
      <c r="D12" s="4">
        <f>HLOOKUP($A12,'Courthouse Detail'!$B$3:$Y$28,26,FALSE)</f>
        <v>0</v>
      </c>
      <c r="E12" s="4">
        <f>HLOOKUP($A12,'Emerg Mgmt Detail'!$B$3:$Y$28,26,FALSE)</f>
        <v>0</v>
      </c>
      <c r="F12" s="4">
        <f>HLOOKUP($A12,'Fair Detail'!$B$3:$Y$28,26,FALSE)</f>
        <v>0</v>
      </c>
      <c r="G12" s="4">
        <f>HLOOKUP($A12,'Roof-HHS-UWR Detail'!$B$3:$Y$28,26,FALSE)</f>
        <v>0</v>
      </c>
      <c r="H12" s="4">
        <f>HLOOKUP($A12,'Highway Detail'!$B$3:$Y$28,26,FALSE)</f>
        <v>0</v>
      </c>
      <c r="I12" s="4">
        <f>HLOOKUP($A12,'Vehicles-Sheriff Detail'!$B$3:$Y$28,26,FALSE)</f>
        <v>0</v>
      </c>
      <c r="J12" s="4">
        <f>HLOOKUP($A12,'Symons Detail'!$B$3:$Y$28,26,FALSE)</f>
        <v>0</v>
      </c>
      <c r="K12" s="4">
        <f>HLOOKUP($A12,'Administrator Detail'!$B$3:$Y$28,26,FALSE)</f>
        <v>0</v>
      </c>
      <c r="L12" s="4">
        <f>HLOOKUP($A12,'Misc New Equip Detail'!$B$3:$Y$28,26,FALSE)</f>
        <v>26351.75</v>
      </c>
      <c r="M12" s="4">
        <f>HLOOKUP($A12,'Child Support Detail'!$B$3:$Y$28,26,FALSE)</f>
        <v>0</v>
      </c>
      <c r="N12" s="4">
        <f>HLOOKUP($A12,'Land Cons Detail'!$B$3:$Y$28,26,FALSE)</f>
        <v>0</v>
      </c>
      <c r="O12" s="4">
        <f>HLOOKUP($A12,'AED for Squad Detail'!$B$3:$Y$28,26,FALSE)</f>
        <v>0</v>
      </c>
      <c r="P12" s="4">
        <f>HLOOKUP($A12,'Ambulance Detail'!$B$3:$Y$28,26,FALSE)</f>
        <v>0</v>
      </c>
      <c r="Q12" s="5">
        <f t="shared" si="0"/>
        <v>76681.75</v>
      </c>
    </row>
    <row r="13" spans="1:17" x14ac:dyDescent="0.25">
      <c r="A13" s="15">
        <v>44105</v>
      </c>
      <c r="B13" s="3">
        <f>HLOOKUP($A13,'Technology Detail'!$B$3:$Y$28,26,FALSE)</f>
        <v>0</v>
      </c>
      <c r="C13" s="4">
        <f>HLOOKUP($A13,'Parks Detail'!$B$3:$Y$28,26,FALSE)</f>
        <v>0</v>
      </c>
      <c r="D13" s="4">
        <f>HLOOKUP($A13,'Courthouse Detail'!$B$3:$Y$28,26,FALSE)</f>
        <v>0</v>
      </c>
      <c r="E13" s="4">
        <f>HLOOKUP($A13,'Emerg Mgmt Detail'!$B$3:$Y$28,26,FALSE)</f>
        <v>0</v>
      </c>
      <c r="F13" s="4">
        <f>HLOOKUP($A13,'Fair Detail'!$B$3:$Y$28,26,FALSE)</f>
        <v>0</v>
      </c>
      <c r="G13" s="4">
        <f>HLOOKUP($A13,'Roof-HHS-UWR Detail'!$B$3:$Y$28,26,FALSE)</f>
        <v>189</v>
      </c>
      <c r="H13" s="4">
        <f>HLOOKUP($A13,'Highway Detail'!$B$3:$Y$28,26,FALSE)</f>
        <v>0</v>
      </c>
      <c r="I13" s="4">
        <f>HLOOKUP($A13,'Vehicles-Sheriff Detail'!$B$3:$Y$28,26,FALSE)</f>
        <v>76172.58</v>
      </c>
      <c r="J13" s="4">
        <f>HLOOKUP($A13,'Symons Detail'!$B$3:$Y$28,26,FALSE)</f>
        <v>0</v>
      </c>
      <c r="K13" s="4">
        <f>HLOOKUP($A13,'Administrator Detail'!$B$3:$Y$28,26,FALSE)</f>
        <v>0</v>
      </c>
      <c r="L13" s="4">
        <f>HLOOKUP($A13,'Misc New Equip Detail'!$B$3:$Y$28,26,FALSE)</f>
        <v>8429.5</v>
      </c>
      <c r="M13" s="4">
        <f>HLOOKUP($A13,'Child Support Detail'!$B$3:$Y$28,26,FALSE)</f>
        <v>0</v>
      </c>
      <c r="N13" s="4">
        <f>HLOOKUP($A13,'Land Cons Detail'!$B$3:$Y$28,26,FALSE)</f>
        <v>0</v>
      </c>
      <c r="O13" s="4">
        <f>HLOOKUP($A13,'AED for Squad Detail'!$B$3:$Y$28,26,FALSE)</f>
        <v>21055</v>
      </c>
      <c r="P13" s="4">
        <f>HLOOKUP($A13,'Ambulance Detail'!$B$3:$Y$28,26,FALSE)</f>
        <v>0</v>
      </c>
      <c r="Q13" s="5">
        <f t="shared" si="0"/>
        <v>105846.08</v>
      </c>
    </row>
    <row r="14" spans="1:17" x14ac:dyDescent="0.25">
      <c r="A14" s="15">
        <v>44136</v>
      </c>
      <c r="B14" s="3">
        <f>HLOOKUP($A14,'Technology Detail'!$B$3:$Y$28,26,FALSE)</f>
        <v>0</v>
      </c>
      <c r="C14" s="4">
        <f>HLOOKUP($A14,'Parks Detail'!$B$3:$Y$28,26,FALSE)</f>
        <v>0</v>
      </c>
      <c r="D14" s="4">
        <f>HLOOKUP($A14,'Courthouse Detail'!$B$3:$Y$28,26,FALSE)</f>
        <v>0</v>
      </c>
      <c r="E14" s="4">
        <f>HLOOKUP($A14,'Emerg Mgmt Detail'!$B$3:$Y$28,26,FALSE)</f>
        <v>0</v>
      </c>
      <c r="F14" s="4">
        <f>HLOOKUP($A14,'Fair Detail'!$B$3:$Y$28,26,FALSE)</f>
        <v>0</v>
      </c>
      <c r="G14" s="4">
        <f>HLOOKUP($A14,'Roof-HHS-UWR Detail'!$B$3:$Y$28,26,FALSE)</f>
        <v>0</v>
      </c>
      <c r="H14" s="4">
        <f>HLOOKUP($A14,'Highway Detail'!$B$3:$Y$28,26,FALSE)</f>
        <v>0</v>
      </c>
      <c r="I14" s="4">
        <f>HLOOKUP($A14,'Vehicles-Sheriff Detail'!$B$3:$Y$28,26,FALSE)</f>
        <v>0</v>
      </c>
      <c r="J14" s="4">
        <f>HLOOKUP($A14,'Symons Detail'!$B$3:$Y$28,26,FALSE)</f>
        <v>0</v>
      </c>
      <c r="K14" s="4">
        <f>HLOOKUP($A14,'Administrator Detail'!$B$3:$Y$28,26,FALSE)</f>
        <v>0</v>
      </c>
      <c r="L14" s="4">
        <f>HLOOKUP($A14,'Misc New Equip Detail'!$B$3:$Y$28,26,FALSE)</f>
        <v>7736.4000000000005</v>
      </c>
      <c r="M14" s="4">
        <f>HLOOKUP($A14,'Child Support Detail'!$B$3:$Y$28,26,FALSE)</f>
        <v>0</v>
      </c>
      <c r="N14" s="4">
        <f>HLOOKUP($A14,'Land Cons Detail'!$B$3:$Y$28,26,FALSE)</f>
        <v>0</v>
      </c>
      <c r="O14" s="4">
        <f>HLOOKUP($A14,'AED for Squad Detail'!$B$3:$Y$28,26,FALSE)</f>
        <v>0</v>
      </c>
      <c r="P14" s="4">
        <f>HLOOKUP($A14,'Ambulance Detail'!$B$3:$Y$28,26,FALSE)</f>
        <v>0</v>
      </c>
      <c r="Q14" s="5">
        <f t="shared" si="0"/>
        <v>7736.4000000000005</v>
      </c>
    </row>
    <row r="15" spans="1:17" x14ac:dyDescent="0.25">
      <c r="A15" s="15">
        <v>44166</v>
      </c>
      <c r="B15" s="3">
        <f>HLOOKUP($A15,'Technology Detail'!$B$3:$Y$28,26,FALSE)</f>
        <v>1125.1300000000001</v>
      </c>
      <c r="C15" s="4">
        <f>HLOOKUP($A15,'Parks Detail'!$B$3:$Y$28,26,FALSE)</f>
        <v>0</v>
      </c>
      <c r="D15" s="4">
        <f>HLOOKUP($A15,'Courthouse Detail'!$B$3:$Y$28,26,FALSE)</f>
        <v>16189.89</v>
      </c>
      <c r="E15" s="4">
        <f>HLOOKUP($A15,'Emerg Mgmt Detail'!$B$3:$Y$28,26,FALSE)</f>
        <v>0</v>
      </c>
      <c r="F15" s="4">
        <f>HLOOKUP($A15,'Fair Detail'!$B$3:$Y$28,26,FALSE)</f>
        <v>0</v>
      </c>
      <c r="G15" s="4">
        <f>HLOOKUP($A15,'Roof-HHS-UWR Detail'!$B$3:$Y$28,26,FALSE)</f>
        <v>34751</v>
      </c>
      <c r="H15" s="4">
        <f>HLOOKUP($A15,'Highway Detail'!$B$3:$Y$28,26,FALSE)</f>
        <v>0</v>
      </c>
      <c r="I15" s="4">
        <f>HLOOKUP($A15,'Vehicles-Sheriff Detail'!$B$3:$Y$28,26,FALSE)</f>
        <v>0</v>
      </c>
      <c r="J15" s="4">
        <f>HLOOKUP($A15,'Symons Detail'!$B$3:$Y$28,26,FALSE)</f>
        <v>0</v>
      </c>
      <c r="K15" s="4">
        <f>HLOOKUP($A15,'Administrator Detail'!$B$3:$Y$28,26,FALSE)</f>
        <v>14498.15</v>
      </c>
      <c r="L15" s="4">
        <f>HLOOKUP($A15,'Misc New Equip Detail'!$B$3:$Y$28,26,FALSE)</f>
        <v>1044.44</v>
      </c>
      <c r="M15" s="4">
        <f>HLOOKUP($A15,'Child Support Detail'!$B$3:$Y$28,26,FALSE)</f>
        <v>0</v>
      </c>
      <c r="N15" s="4">
        <f>HLOOKUP($A15,'Land Cons Detail'!$B$3:$Y$28,26,FALSE)</f>
        <v>0</v>
      </c>
      <c r="O15" s="4">
        <f>HLOOKUP($A15,'AED for Squad Detail'!$B$3:$Y$28,26,FALSE)</f>
        <v>0</v>
      </c>
      <c r="P15" s="4">
        <f>HLOOKUP($A15,'Ambulance Detail'!$B$3:$Y$28,26,FALSE)</f>
        <v>0</v>
      </c>
      <c r="Q15" s="5">
        <f t="shared" si="0"/>
        <v>67608.61</v>
      </c>
    </row>
    <row r="16" spans="1:17" x14ac:dyDescent="0.25">
      <c r="A16" s="15">
        <v>44197</v>
      </c>
      <c r="B16" s="3">
        <f>HLOOKUP($A16,'Technology Detail'!$B$3:$Y$28,26,FALSE)</f>
        <v>0</v>
      </c>
      <c r="C16" s="4">
        <f>HLOOKUP($A16,'Parks Detail'!$B$3:$Y$28,26,FALSE)</f>
        <v>0</v>
      </c>
      <c r="D16" s="4">
        <f>HLOOKUP($A16,'Courthouse Detail'!$B$3:$Y$28,26,FALSE)</f>
        <v>0</v>
      </c>
      <c r="E16" s="4">
        <f>HLOOKUP($A16,'Emerg Mgmt Detail'!$B$3:$Y$28,26,FALSE)</f>
        <v>0</v>
      </c>
      <c r="F16" s="4">
        <f>HLOOKUP($A16,'Fair Detail'!$B$3:$Y$28,26,FALSE)</f>
        <v>0</v>
      </c>
      <c r="G16" s="4">
        <f>HLOOKUP($A16,'Roof-HHS-UWR Detail'!$B$3:$Y$28,26,FALSE)</f>
        <v>0</v>
      </c>
      <c r="H16" s="4">
        <f>HLOOKUP($A16,'Highway Detail'!$B$3:$Y$28,26,FALSE)</f>
        <v>0</v>
      </c>
      <c r="I16" s="4">
        <f>HLOOKUP($A16,'Vehicles-Sheriff Detail'!$B$3:$Y$28,26,FALSE)</f>
        <v>0</v>
      </c>
      <c r="J16" s="4">
        <f>HLOOKUP($A16,'Symons Detail'!$B$3:$Y$28,26,FALSE)</f>
        <v>0</v>
      </c>
      <c r="K16" s="4">
        <f>HLOOKUP($A16,'Administrator Detail'!$B$3:$Y$28,26,FALSE)</f>
        <v>0</v>
      </c>
      <c r="L16" s="4">
        <f>HLOOKUP($A16,'Misc New Equip Detail'!$B$3:$Y$28,26,FALSE)</f>
        <v>0</v>
      </c>
      <c r="M16" s="4">
        <f>HLOOKUP($A16,'Child Support Detail'!$B$3:$Y$28,26,FALSE)</f>
        <v>0</v>
      </c>
      <c r="N16" s="4">
        <f>HLOOKUP($A16,'Land Cons Detail'!$B$3:$Y$28,26,FALSE)</f>
        <v>0</v>
      </c>
      <c r="O16" s="4">
        <f>HLOOKUP($A16,'AED for Squad Detail'!$B$3:$Y$28,26,FALSE)</f>
        <v>0</v>
      </c>
      <c r="P16" s="4">
        <f>HLOOKUP($A16,'Ambulance Detail'!$B$3:$Y$28,26,FALSE)</f>
        <v>0</v>
      </c>
      <c r="Q16" s="5">
        <f t="shared" si="0"/>
        <v>0</v>
      </c>
    </row>
    <row r="17" spans="1:17" x14ac:dyDescent="0.25">
      <c r="A17" s="15">
        <v>44228</v>
      </c>
      <c r="B17" s="3">
        <f>HLOOKUP($A17,'Technology Detail'!$B$3:$Y$28,26,FALSE)</f>
        <v>1290</v>
      </c>
      <c r="C17" s="4">
        <f>HLOOKUP($A17,'Parks Detail'!$B$3:$Y$28,26,FALSE)</f>
        <v>0</v>
      </c>
      <c r="D17" s="4">
        <f>HLOOKUP($A17,'Courthouse Detail'!$B$3:$Y$28,26,FALSE)</f>
        <v>36883.5</v>
      </c>
      <c r="E17" s="4">
        <f>HLOOKUP($A17,'Emerg Mgmt Detail'!$B$3:$Y$28,26,FALSE)</f>
        <v>0</v>
      </c>
      <c r="F17" s="4">
        <f>HLOOKUP($A17,'Fair Detail'!$B$3:$Y$28,26,FALSE)</f>
        <v>0</v>
      </c>
      <c r="G17" s="4">
        <f>HLOOKUP($A17,'Roof-HHS-UWR Detail'!$B$3:$Y$28,26,FALSE)</f>
        <v>0</v>
      </c>
      <c r="H17" s="4">
        <f>HLOOKUP($A17,'Highway Detail'!$B$3:$Y$28,26,FALSE)</f>
        <v>0</v>
      </c>
      <c r="I17" s="4">
        <f>HLOOKUP($A17,'Vehicles-Sheriff Detail'!$B$3:$Y$28,26,FALSE)</f>
        <v>0</v>
      </c>
      <c r="J17" s="4">
        <f>HLOOKUP($A17,'Symons Detail'!$B$3:$Y$28,26,FALSE)</f>
        <v>0</v>
      </c>
      <c r="K17" s="4">
        <f>HLOOKUP($A17,'Administrator Detail'!$B$3:$Y$28,26,FALSE)</f>
        <v>0</v>
      </c>
      <c r="L17" s="4">
        <f>HLOOKUP($A17,'Misc New Equip Detail'!$B$3:$Y$28,26,FALSE)</f>
        <v>0</v>
      </c>
      <c r="M17" s="4">
        <f>HLOOKUP($A17,'Child Support Detail'!$B$3:$Y$28,26,FALSE)</f>
        <v>0</v>
      </c>
      <c r="N17" s="4">
        <f>HLOOKUP($A17,'Land Cons Detail'!$B$3:$Y$28,26,FALSE)</f>
        <v>0</v>
      </c>
      <c r="O17" s="4">
        <f>HLOOKUP($A17,'AED for Squad Detail'!$B$3:$Y$28,26,FALSE)</f>
        <v>0</v>
      </c>
      <c r="P17" s="4">
        <f>HLOOKUP($A17,'Ambulance Detail'!$B$3:$Y$28,26,FALSE)</f>
        <v>5150</v>
      </c>
      <c r="Q17" s="5">
        <f t="shared" si="0"/>
        <v>43323.5</v>
      </c>
    </row>
    <row r="18" spans="1:17" x14ac:dyDescent="0.25">
      <c r="A18" s="15">
        <v>44256</v>
      </c>
      <c r="B18" s="3">
        <f>HLOOKUP($A18,'Technology Detail'!$B$3:$Y$28,26,FALSE)</f>
        <v>67677.5</v>
      </c>
      <c r="C18" s="4">
        <f>HLOOKUP($A18,'Parks Detail'!$B$3:$Y$28,26,FALSE)</f>
        <v>0</v>
      </c>
      <c r="D18" s="4">
        <f>HLOOKUP($A18,'Courthouse Detail'!$B$3:$Y$28,26,FALSE)</f>
        <v>0</v>
      </c>
      <c r="E18" s="4">
        <f>HLOOKUP($A18,'Emerg Mgmt Detail'!$B$3:$Y$28,26,FALSE)</f>
        <v>0</v>
      </c>
      <c r="F18" s="4">
        <f>HLOOKUP($A18,'Fair Detail'!$B$3:$Y$28,26,FALSE)</f>
        <v>0</v>
      </c>
      <c r="G18" s="4">
        <f>HLOOKUP($A18,'Roof-HHS-UWR Detail'!$B$3:$Y$28,26,FALSE)</f>
        <v>0</v>
      </c>
      <c r="H18" s="4">
        <f>HLOOKUP($A18,'Highway Detail'!$B$3:$Y$28,26,FALSE)</f>
        <v>0</v>
      </c>
      <c r="I18" s="4">
        <f>HLOOKUP($A18,'Vehicles-Sheriff Detail'!$B$3:$Y$28,26,FALSE)</f>
        <v>0</v>
      </c>
      <c r="J18" s="4">
        <f>HLOOKUP($A18,'Symons Detail'!$B$3:$Y$28,26,FALSE)</f>
        <v>0</v>
      </c>
      <c r="K18" s="4">
        <f>HLOOKUP($A18,'Administrator Detail'!$B$3:$Y$28,26,FALSE)</f>
        <v>0</v>
      </c>
      <c r="L18" s="4">
        <f>HLOOKUP($A18,'Misc New Equip Detail'!$B$3:$Y$28,26,FALSE)</f>
        <v>6016.52</v>
      </c>
      <c r="M18" s="4">
        <f>HLOOKUP($A18,'Child Support Detail'!$B$3:$Y$28,26,FALSE)</f>
        <v>0</v>
      </c>
      <c r="N18" s="4">
        <f>HLOOKUP($A18,'Land Cons Detail'!$B$3:$Y$28,26,FALSE)</f>
        <v>0</v>
      </c>
      <c r="O18" s="4">
        <f>HLOOKUP($A18,'AED for Squad Detail'!$B$3:$Y$28,26,FALSE)</f>
        <v>672.45</v>
      </c>
      <c r="P18" s="4">
        <f>HLOOKUP($A18,'Ambulance Detail'!$B$3:$Y$28,26,FALSE)</f>
        <v>6962</v>
      </c>
      <c r="Q18" s="5">
        <f t="shared" si="0"/>
        <v>81328.47</v>
      </c>
    </row>
    <row r="19" spans="1:17" x14ac:dyDescent="0.25">
      <c r="A19" s="15">
        <v>44287</v>
      </c>
      <c r="B19" s="3">
        <f>HLOOKUP($A19,'Technology Detail'!$B$3:$Y$28,26,FALSE)</f>
        <v>0</v>
      </c>
      <c r="C19" s="4">
        <f>HLOOKUP($A19,'Parks Detail'!$B$3:$Y$28,26,FALSE)</f>
        <v>0</v>
      </c>
      <c r="D19" s="4">
        <f>HLOOKUP($A19,'Courthouse Detail'!$B$3:$Y$28,26,FALSE)</f>
        <v>0</v>
      </c>
      <c r="E19" s="4">
        <f>HLOOKUP($A19,'Emerg Mgmt Detail'!$B$3:$Y$28,26,FALSE)</f>
        <v>0</v>
      </c>
      <c r="F19" s="4">
        <f>HLOOKUP($A19,'Fair Detail'!$B$3:$Y$28,26,FALSE)</f>
        <v>0</v>
      </c>
      <c r="G19" s="4">
        <f>HLOOKUP($A19,'Roof-HHS-UWR Detail'!$B$3:$Y$28,26,FALSE)</f>
        <v>0</v>
      </c>
      <c r="H19" s="4">
        <f>HLOOKUP($A19,'Highway Detail'!$B$3:$Y$28,26,FALSE)</f>
        <v>0</v>
      </c>
      <c r="I19" s="4">
        <f>HLOOKUP($A19,'Vehicles-Sheriff Detail'!$B$3:$Y$28,26,FALSE)</f>
        <v>0</v>
      </c>
      <c r="J19" s="4">
        <f>HLOOKUP($A19,'Symons Detail'!$B$3:$Y$28,26,FALSE)</f>
        <v>0</v>
      </c>
      <c r="K19" s="4">
        <f>HLOOKUP($A19,'Administrator Detail'!$B$3:$Y$28,26,FALSE)</f>
        <v>0</v>
      </c>
      <c r="L19" s="4">
        <f>HLOOKUP($A19,'Misc New Equip Detail'!$B$3:$Y$28,26,FALSE)</f>
        <v>633.39</v>
      </c>
      <c r="M19" s="4">
        <f>HLOOKUP($A19,'Child Support Detail'!$B$3:$Y$28,26,FALSE)</f>
        <v>491.25000000000006</v>
      </c>
      <c r="N19" s="4">
        <f>HLOOKUP($A19,'Land Cons Detail'!$B$3:$Y$28,26,FALSE)</f>
        <v>0</v>
      </c>
      <c r="O19" s="4">
        <f>HLOOKUP($A19,'AED for Squad Detail'!$B$3:$Y$28,26,FALSE)</f>
        <v>0</v>
      </c>
      <c r="P19" s="4">
        <f>HLOOKUP($A19,'Ambulance Detail'!$B$3:$Y$28,26,FALSE)</f>
        <v>0</v>
      </c>
      <c r="Q19" s="5">
        <f t="shared" si="0"/>
        <v>1124.6400000000001</v>
      </c>
    </row>
    <row r="20" spans="1:17" x14ac:dyDescent="0.25">
      <c r="A20" s="15">
        <v>44317</v>
      </c>
      <c r="B20" s="3">
        <f>HLOOKUP($A20,'Technology Detail'!$B$3:$Y$28,26,FALSE)</f>
        <v>0</v>
      </c>
      <c r="C20" s="4">
        <f>HLOOKUP($A20,'Parks Detail'!$B$3:$Y$28,26,FALSE)</f>
        <v>0</v>
      </c>
      <c r="D20" s="4">
        <f>HLOOKUP($A20,'Courthouse Detail'!$B$3:$Y$28,26,FALSE)</f>
        <v>0</v>
      </c>
      <c r="E20" s="4">
        <f>HLOOKUP($A20,'Emerg Mgmt Detail'!$B$3:$Y$28,26,FALSE)</f>
        <v>0</v>
      </c>
      <c r="F20" s="4">
        <f>HLOOKUP($A20,'Fair Detail'!$B$3:$Y$28,26,FALSE)</f>
        <v>0</v>
      </c>
      <c r="G20" s="4">
        <f>HLOOKUP($A20,'Roof-HHS-UWR Detail'!$B$3:$Y$28,26,FALSE)</f>
        <v>0</v>
      </c>
      <c r="H20" s="4">
        <f>HLOOKUP($A20,'Highway Detail'!$B$3:$Y$28,26,FALSE)</f>
        <v>0</v>
      </c>
      <c r="I20" s="4">
        <f>HLOOKUP($A20,'Vehicles-Sheriff Detail'!$B$3:$Y$28,26,FALSE)</f>
        <v>0</v>
      </c>
      <c r="J20" s="4">
        <f>HLOOKUP($A20,'Symons Detail'!$B$3:$Y$28,26,FALSE)</f>
        <v>0</v>
      </c>
      <c r="K20" s="4">
        <f>HLOOKUP($A20,'Administrator Detail'!$B$3:$Y$28,26,FALSE)</f>
        <v>0</v>
      </c>
      <c r="L20" s="4">
        <f>HLOOKUP($A20,'Misc New Equip Detail'!$B$3:$Y$28,26,FALSE)</f>
        <v>0</v>
      </c>
      <c r="M20" s="4">
        <f>HLOOKUP($A20,'Child Support Detail'!$B$3:$Y$28,26,FALSE)</f>
        <v>0</v>
      </c>
      <c r="N20" s="4">
        <f>HLOOKUP($A20,'Land Cons Detail'!$B$3:$Y$28,26,FALSE)</f>
        <v>0</v>
      </c>
      <c r="O20" s="4">
        <f>HLOOKUP($A20,'AED for Squad Detail'!$B$3:$Y$28,26,FALSE)</f>
        <v>0</v>
      </c>
      <c r="P20" s="4">
        <f>HLOOKUP($A20,'Ambulance Detail'!$B$3:$Y$28,26,FALSE)</f>
        <v>6884.88</v>
      </c>
      <c r="Q20" s="5">
        <f t="shared" si="0"/>
        <v>6884.88</v>
      </c>
    </row>
    <row r="21" spans="1:17" x14ac:dyDescent="0.25">
      <c r="A21" s="15">
        <v>44348</v>
      </c>
      <c r="B21" s="3">
        <f>HLOOKUP($A21,'Technology Detail'!$B$3:$Y$28,26,FALSE)</f>
        <v>0</v>
      </c>
      <c r="C21" s="4">
        <f>HLOOKUP($A21,'Parks Detail'!$B$3:$Y$28,26,FALSE)</f>
        <v>0</v>
      </c>
      <c r="D21" s="4">
        <f>HLOOKUP($A21,'Courthouse Detail'!$B$3:$Y$28,26,FALSE)</f>
        <v>0</v>
      </c>
      <c r="E21" s="4">
        <f>HLOOKUP($A21,'Emerg Mgmt Detail'!$B$3:$Y$28,26,FALSE)</f>
        <v>0</v>
      </c>
      <c r="F21" s="4">
        <f>HLOOKUP($A21,'Fair Detail'!$B$3:$Y$28,26,FALSE)</f>
        <v>0</v>
      </c>
      <c r="G21" s="4">
        <f>HLOOKUP($A21,'Roof-HHS-UWR Detail'!$B$3:$Y$28,26,FALSE)</f>
        <v>0</v>
      </c>
      <c r="H21" s="4">
        <f>HLOOKUP($A21,'Highway Detail'!$B$3:$Y$28,26,FALSE)</f>
        <v>0</v>
      </c>
      <c r="I21" s="4">
        <f>HLOOKUP($A21,'Vehicles-Sheriff Detail'!$B$3:$Y$28,26,FALSE)</f>
        <v>0</v>
      </c>
      <c r="J21" s="4">
        <f>HLOOKUP($A21,'Symons Detail'!$B$3:$Y$28,26,FALSE)</f>
        <v>0</v>
      </c>
      <c r="K21" s="4">
        <f>HLOOKUP($A21,'Administrator Detail'!$B$3:$Y$28,26,FALSE)</f>
        <v>0</v>
      </c>
      <c r="L21" s="4">
        <f>HLOOKUP($A21,'Misc New Equip Detail'!$B$3:$Y$28,26,FALSE)</f>
        <v>0</v>
      </c>
      <c r="M21" s="4">
        <f>HLOOKUP($A21,'Child Support Detail'!$B$3:$Y$28,26,FALSE)</f>
        <v>0</v>
      </c>
      <c r="N21" s="4">
        <f>HLOOKUP($A21,'Land Cons Detail'!$B$3:$Y$28,26,FALSE)</f>
        <v>0</v>
      </c>
      <c r="O21" s="4">
        <f>HLOOKUP($A21,'AED for Squad Detail'!$B$3:$Y$28,26,FALSE)</f>
        <v>0</v>
      </c>
      <c r="P21" s="4">
        <f>HLOOKUP($A21,'Ambulance Detail'!$B$3:$Y$28,26,FALSE)</f>
        <v>4764.5</v>
      </c>
      <c r="Q21" s="5">
        <f t="shared" si="0"/>
        <v>4764.5</v>
      </c>
    </row>
    <row r="22" spans="1:17" x14ac:dyDescent="0.25">
      <c r="A22" s="15">
        <v>44378</v>
      </c>
      <c r="B22" s="3">
        <f>HLOOKUP($A22,'Technology Detail'!$B$3:$Y$28,26,FALSE)</f>
        <v>0</v>
      </c>
      <c r="C22" s="4">
        <f>HLOOKUP($A22,'Parks Detail'!$B$3:$Y$28,26,FALSE)</f>
        <v>0</v>
      </c>
      <c r="D22" s="4">
        <f>HLOOKUP($A22,'Courthouse Detail'!$B$3:$Y$28,26,FALSE)</f>
        <v>0</v>
      </c>
      <c r="E22" s="4">
        <f>HLOOKUP($A22,'Emerg Mgmt Detail'!$B$3:$Y$28,26,FALSE)</f>
        <v>0</v>
      </c>
      <c r="F22" s="4">
        <f>HLOOKUP($A22,'Fair Detail'!$B$3:$Y$28,26,FALSE)</f>
        <v>0</v>
      </c>
      <c r="G22" s="4">
        <f>HLOOKUP($A22,'Roof-HHS-UWR Detail'!$B$3:$Y$28,26,FALSE)</f>
        <v>0</v>
      </c>
      <c r="H22" s="4">
        <f>HLOOKUP($A22,'Highway Detail'!$B$3:$Y$28,26,FALSE)</f>
        <v>0</v>
      </c>
      <c r="I22" s="4">
        <f>HLOOKUP($A22,'Vehicles-Sheriff Detail'!$B$3:$Y$28,26,FALSE)</f>
        <v>0</v>
      </c>
      <c r="J22" s="4">
        <f>HLOOKUP($A22,'Symons Detail'!$B$3:$Y$28,26,FALSE)</f>
        <v>0</v>
      </c>
      <c r="K22" s="4">
        <f>HLOOKUP($A22,'Administrator Detail'!$B$3:$Y$28,26,FALSE)</f>
        <v>0</v>
      </c>
      <c r="L22" s="4">
        <f>HLOOKUP($A22,'Misc New Equip Detail'!$B$3:$Y$28,26,FALSE)</f>
        <v>0</v>
      </c>
      <c r="M22" s="4">
        <f>HLOOKUP($A22,'Child Support Detail'!$B$3:$Y$28,26,FALSE)</f>
        <v>0</v>
      </c>
      <c r="N22" s="4">
        <f>HLOOKUP($A22,'Land Cons Detail'!$B$3:$Y$28,26,FALSE)</f>
        <v>0</v>
      </c>
      <c r="O22" s="4">
        <f>HLOOKUP($A22,'AED for Squad Detail'!$B$3:$Y$28,26,FALSE)</f>
        <v>0</v>
      </c>
      <c r="P22" s="4">
        <f>HLOOKUP($A22,'Ambulance Detail'!$B$3:$Y$28,26,FALSE)</f>
        <v>0</v>
      </c>
      <c r="Q22" s="5">
        <f t="shared" si="0"/>
        <v>0</v>
      </c>
    </row>
    <row r="23" spans="1:17" x14ac:dyDescent="0.25">
      <c r="A23" s="15">
        <v>44409</v>
      </c>
      <c r="B23" s="3">
        <f>HLOOKUP($A23,'Technology Detail'!$B$3:$Y$28,26,FALSE)</f>
        <v>0</v>
      </c>
      <c r="C23" s="4">
        <f>HLOOKUP($A23,'Parks Detail'!$B$3:$Y$28,26,FALSE)</f>
        <v>0</v>
      </c>
      <c r="D23" s="4">
        <f>HLOOKUP($A23,'Courthouse Detail'!$B$3:$Y$28,26,FALSE)</f>
        <v>0</v>
      </c>
      <c r="E23" s="4">
        <f>HLOOKUP($A23,'Emerg Mgmt Detail'!$B$3:$Y$28,26,FALSE)</f>
        <v>0</v>
      </c>
      <c r="F23" s="4">
        <f>HLOOKUP($A23,'Fair Detail'!$B$3:$Y$28,26,FALSE)</f>
        <v>0</v>
      </c>
      <c r="G23" s="4">
        <f>HLOOKUP($A23,'Roof-HHS-UWR Detail'!$B$3:$Y$28,26,FALSE)</f>
        <v>0</v>
      </c>
      <c r="H23" s="4">
        <f>HLOOKUP($A23,'Highway Detail'!$B$3:$Y$28,26,FALSE)</f>
        <v>0</v>
      </c>
      <c r="I23" s="4">
        <f>HLOOKUP($A23,'Vehicles-Sheriff Detail'!$B$3:$Y$28,26,FALSE)</f>
        <v>0</v>
      </c>
      <c r="J23" s="4">
        <f>HLOOKUP($A23,'Symons Detail'!$B$3:$Y$28,26,FALSE)</f>
        <v>0</v>
      </c>
      <c r="K23" s="4">
        <f>HLOOKUP($A23,'Administrator Detail'!$B$3:$Y$28,26,FALSE)</f>
        <v>0</v>
      </c>
      <c r="L23" s="4">
        <f>HLOOKUP($A23,'Misc New Equip Detail'!$B$3:$Y$28,26,FALSE)</f>
        <v>0</v>
      </c>
      <c r="M23" s="4">
        <f>HLOOKUP($A23,'Child Support Detail'!$B$3:$Y$28,26,FALSE)</f>
        <v>0</v>
      </c>
      <c r="N23" s="4">
        <f>HLOOKUP($A23,'Land Cons Detail'!$B$3:$Y$28,26,FALSE)</f>
        <v>0</v>
      </c>
      <c r="O23" s="4">
        <f>HLOOKUP($A23,'AED for Squad Detail'!$B$3:$Y$28,26,FALSE)</f>
        <v>0</v>
      </c>
      <c r="P23" s="4">
        <f>HLOOKUP($A23,'Ambulance Detail'!$B$3:$Y$28,26,FALSE)</f>
        <v>0</v>
      </c>
      <c r="Q23" s="5">
        <f t="shared" si="0"/>
        <v>0</v>
      </c>
    </row>
    <row r="24" spans="1:17" x14ac:dyDescent="0.25">
      <c r="A24" s="15">
        <v>44440</v>
      </c>
      <c r="B24" s="3">
        <f>HLOOKUP($A24,'Technology Detail'!$B$3:$Y$28,26,FALSE)</f>
        <v>0</v>
      </c>
      <c r="C24" s="4">
        <f>HLOOKUP($A24,'Parks Detail'!$B$3:$Y$28,26,FALSE)</f>
        <v>0</v>
      </c>
      <c r="D24" s="4">
        <f>HLOOKUP($A24,'Courthouse Detail'!$B$3:$Y$28,26,FALSE)</f>
        <v>0</v>
      </c>
      <c r="E24" s="4">
        <f>HLOOKUP($A24,'Emerg Mgmt Detail'!$B$3:$Y$28,26,FALSE)</f>
        <v>0</v>
      </c>
      <c r="F24" s="4">
        <f>HLOOKUP($A24,'Fair Detail'!$B$3:$Y$28,26,FALSE)</f>
        <v>0</v>
      </c>
      <c r="G24" s="4">
        <f>HLOOKUP($A24,'Roof-HHS-UWR Detail'!$B$3:$Y$28,26,FALSE)</f>
        <v>0</v>
      </c>
      <c r="H24" s="4">
        <f>HLOOKUP($A24,'Highway Detail'!$B$3:$Y$28,26,FALSE)</f>
        <v>0</v>
      </c>
      <c r="I24" s="4">
        <f>HLOOKUP($A24,'Vehicles-Sheriff Detail'!$B$3:$Y$28,26,FALSE)</f>
        <v>0</v>
      </c>
      <c r="J24" s="4">
        <f>HLOOKUP($A24,'Symons Detail'!$B$3:$Y$28,26,FALSE)</f>
        <v>0</v>
      </c>
      <c r="K24" s="4">
        <f>HLOOKUP($A24,'Administrator Detail'!$B$3:$Y$28,26,FALSE)</f>
        <v>0</v>
      </c>
      <c r="L24" s="4">
        <f>HLOOKUP($A24,'Misc New Equip Detail'!$B$3:$Y$28,26,FALSE)</f>
        <v>0</v>
      </c>
      <c r="M24" s="4">
        <f>HLOOKUP($A24,'Child Support Detail'!$B$3:$Y$28,26,FALSE)</f>
        <v>0</v>
      </c>
      <c r="N24" s="4">
        <f>HLOOKUP($A24,'Land Cons Detail'!$B$3:$Y$28,26,FALSE)</f>
        <v>0</v>
      </c>
      <c r="O24" s="4">
        <f>HLOOKUP($A24,'AED for Squad Detail'!$B$3:$Y$28,26,FALSE)</f>
        <v>0</v>
      </c>
      <c r="P24" s="4">
        <f>HLOOKUP($A24,'Ambulance Detail'!$B$3:$Y$28,26,FALSE)</f>
        <v>0</v>
      </c>
      <c r="Q24" s="5">
        <f t="shared" si="0"/>
        <v>0</v>
      </c>
    </row>
    <row r="25" spans="1:17" x14ac:dyDescent="0.25">
      <c r="A25" s="15">
        <v>44470</v>
      </c>
      <c r="B25" s="3">
        <f>HLOOKUP($A25,'Technology Detail'!$B$3:$Y$28,26,FALSE)</f>
        <v>0</v>
      </c>
      <c r="C25" s="4">
        <f>HLOOKUP($A25,'Parks Detail'!$B$3:$Y$28,26,FALSE)</f>
        <v>0</v>
      </c>
      <c r="D25" s="4">
        <f>HLOOKUP($A25,'Courthouse Detail'!$B$3:$Y$28,26,FALSE)</f>
        <v>0</v>
      </c>
      <c r="E25" s="4">
        <f>HLOOKUP($A25,'Emerg Mgmt Detail'!$B$3:$Y$28,26,FALSE)</f>
        <v>0</v>
      </c>
      <c r="F25" s="4">
        <f>HLOOKUP($A25,'Fair Detail'!$B$3:$Y$28,26,FALSE)</f>
        <v>0</v>
      </c>
      <c r="G25" s="4">
        <f>HLOOKUP($A25,'Roof-HHS-UWR Detail'!$B$3:$Y$28,26,FALSE)</f>
        <v>0</v>
      </c>
      <c r="H25" s="4">
        <f>HLOOKUP($A25,'Highway Detail'!$B$3:$Y$28,26,FALSE)</f>
        <v>0</v>
      </c>
      <c r="I25" s="4">
        <f>HLOOKUP($A25,'Vehicles-Sheriff Detail'!$B$3:$Y$28,26,FALSE)</f>
        <v>0</v>
      </c>
      <c r="J25" s="4">
        <f>HLOOKUP($A25,'Symons Detail'!$B$3:$Y$28,26,FALSE)</f>
        <v>0</v>
      </c>
      <c r="K25" s="4">
        <f>HLOOKUP($A25,'Administrator Detail'!$B$3:$Y$28,26,FALSE)</f>
        <v>0</v>
      </c>
      <c r="L25" s="4">
        <f>HLOOKUP($A25,'Misc New Equip Detail'!$B$3:$Y$28,26,FALSE)</f>
        <v>0</v>
      </c>
      <c r="M25" s="4">
        <f>HLOOKUP($A25,'Child Support Detail'!$B$3:$Y$28,26,FALSE)</f>
        <v>0</v>
      </c>
      <c r="N25" s="4">
        <f>HLOOKUP($A25,'Land Cons Detail'!$B$3:$Y$28,26,FALSE)</f>
        <v>0</v>
      </c>
      <c r="O25" s="4">
        <f>HLOOKUP($A25,'AED for Squad Detail'!$B$3:$Y$28,26,FALSE)</f>
        <v>0</v>
      </c>
      <c r="P25" s="4">
        <f>HLOOKUP($A25,'Ambulance Detail'!$B$3:$Y$28,26,FALSE)</f>
        <v>0</v>
      </c>
      <c r="Q25" s="5">
        <f t="shared" si="0"/>
        <v>0</v>
      </c>
    </row>
    <row r="26" spans="1:17" x14ac:dyDescent="0.25">
      <c r="A26" s="15">
        <v>44501</v>
      </c>
      <c r="B26" s="3">
        <f>HLOOKUP($A26,'Technology Detail'!$B$3:$Y$28,26,FALSE)</f>
        <v>0</v>
      </c>
      <c r="C26" s="4">
        <f>HLOOKUP($A26,'Parks Detail'!$B$3:$Y$28,26,FALSE)</f>
        <v>0</v>
      </c>
      <c r="D26" s="4">
        <f>HLOOKUP($A26,'Courthouse Detail'!$B$3:$Y$28,26,FALSE)</f>
        <v>0</v>
      </c>
      <c r="E26" s="4">
        <f>HLOOKUP($A26,'Emerg Mgmt Detail'!$B$3:$Y$28,26,FALSE)</f>
        <v>0</v>
      </c>
      <c r="F26" s="4">
        <f>HLOOKUP($A26,'Fair Detail'!$B$3:$Y$28,26,FALSE)</f>
        <v>0</v>
      </c>
      <c r="G26" s="4">
        <f>HLOOKUP($A26,'Roof-HHS-UWR Detail'!$B$3:$Y$28,26,FALSE)</f>
        <v>0</v>
      </c>
      <c r="H26" s="4">
        <f>HLOOKUP($A26,'Highway Detail'!$B$3:$Y$28,26,FALSE)</f>
        <v>0</v>
      </c>
      <c r="I26" s="4">
        <f>HLOOKUP($A26,'Vehicles-Sheriff Detail'!$B$3:$Y$28,26,FALSE)</f>
        <v>0</v>
      </c>
      <c r="J26" s="4">
        <f>HLOOKUP($A26,'Symons Detail'!$B$3:$Y$28,26,FALSE)</f>
        <v>0</v>
      </c>
      <c r="K26" s="4">
        <f>HLOOKUP($A26,'Administrator Detail'!$B$3:$Y$28,26,FALSE)</f>
        <v>0</v>
      </c>
      <c r="L26" s="4">
        <f>HLOOKUP($A26,'Misc New Equip Detail'!$B$3:$Y$28,26,FALSE)</f>
        <v>0</v>
      </c>
      <c r="M26" s="4">
        <f>HLOOKUP($A26,'Child Support Detail'!$B$3:$Y$28,26,FALSE)</f>
        <v>0</v>
      </c>
      <c r="N26" s="4">
        <f>HLOOKUP($A26,'Land Cons Detail'!$B$3:$Y$28,26,FALSE)</f>
        <v>0</v>
      </c>
      <c r="O26" s="4">
        <f>HLOOKUP($A26,'AED for Squad Detail'!$B$3:$Y$28,26,FALSE)</f>
        <v>0</v>
      </c>
      <c r="P26" s="4">
        <f>HLOOKUP($A26,'Ambulance Detail'!$B$3:$Y$28,26,FALSE)</f>
        <v>0</v>
      </c>
      <c r="Q26" s="5">
        <f t="shared" si="0"/>
        <v>0</v>
      </c>
    </row>
    <row r="27" spans="1:17" ht="15.75" thickBot="1" x14ac:dyDescent="0.3">
      <c r="A27" s="15">
        <v>44531</v>
      </c>
      <c r="B27" s="6">
        <f>HLOOKUP($A27,'Technology Detail'!$B$3:$Y$28,26,FALSE)</f>
        <v>0</v>
      </c>
      <c r="C27" s="7">
        <f>HLOOKUP($A27,'Parks Detail'!$B$3:$Y$28,26,FALSE)</f>
        <v>0</v>
      </c>
      <c r="D27" s="7">
        <f>HLOOKUP($A27,'Courthouse Detail'!$B$3:$Y$28,26,FALSE)</f>
        <v>0</v>
      </c>
      <c r="E27" s="7">
        <f>HLOOKUP($A27,'Emerg Mgmt Detail'!$B$3:$Y$28,26,FALSE)</f>
        <v>0</v>
      </c>
      <c r="F27" s="7">
        <f>HLOOKUP($A27,'Fair Detail'!$B$3:$Y$28,26,FALSE)</f>
        <v>0</v>
      </c>
      <c r="G27" s="7">
        <f>HLOOKUP($A27,'Roof-HHS-UWR Detail'!$B$3:$Y$28,26,FALSE)</f>
        <v>0</v>
      </c>
      <c r="H27" s="7">
        <f>HLOOKUP($A27,'Highway Detail'!$B$3:$Y$28,26,FALSE)</f>
        <v>0</v>
      </c>
      <c r="I27" s="7">
        <f>HLOOKUP($A27,'Vehicles-Sheriff Detail'!$B$3:$Y$28,26,FALSE)</f>
        <v>0</v>
      </c>
      <c r="J27" s="7">
        <f>HLOOKUP($A27,'Symons Detail'!$B$3:$Y$28,26,FALSE)</f>
        <v>0</v>
      </c>
      <c r="K27" s="7">
        <f>HLOOKUP($A27,'Administrator Detail'!$B$3:$Y$28,26,FALSE)</f>
        <v>0</v>
      </c>
      <c r="L27" s="7">
        <f>HLOOKUP($A27,'Misc New Equip Detail'!$B$3:$Y$28,26,FALSE)</f>
        <v>0</v>
      </c>
      <c r="M27" s="7">
        <f>HLOOKUP($A27,'Child Support Detail'!$B$3:$Y$28,26,FALSE)</f>
        <v>0</v>
      </c>
      <c r="N27" s="7">
        <f>HLOOKUP($A27,'Land Cons Detail'!$B$3:$Y$28,26,FALSE)</f>
        <v>0</v>
      </c>
      <c r="O27" s="7">
        <f>HLOOKUP($A27,'AED for Squad Detail'!$B$3:$Y$28,26,FALSE)</f>
        <v>0</v>
      </c>
      <c r="P27" s="7">
        <f>HLOOKUP($A27,'Ambulance Detail'!$B$3:$Y$28,26,FALSE)</f>
        <v>0</v>
      </c>
      <c r="Q27" s="8">
        <f t="shared" si="0"/>
        <v>0</v>
      </c>
    </row>
    <row r="28" spans="1:17" ht="15.75" thickBot="1" x14ac:dyDescent="0.3">
      <c r="A28" s="13" t="s">
        <v>14</v>
      </c>
      <c r="B28" s="9">
        <f>SUM(B4:B27)</f>
        <v>129436.61</v>
      </c>
      <c r="C28" s="10">
        <f t="shared" ref="C28:Q28" si="1">SUM(C4:C27)</f>
        <v>0</v>
      </c>
      <c r="D28" s="10">
        <f t="shared" si="1"/>
        <v>59311.19</v>
      </c>
      <c r="E28" s="10">
        <f t="shared" si="1"/>
        <v>0</v>
      </c>
      <c r="F28" s="10">
        <f t="shared" si="1"/>
        <v>24142.199999999997</v>
      </c>
      <c r="G28" s="10">
        <f t="shared" si="1"/>
        <v>34940</v>
      </c>
      <c r="H28" s="10">
        <f t="shared" si="1"/>
        <v>800000</v>
      </c>
      <c r="I28" s="10">
        <f t="shared" si="1"/>
        <v>245867.40000000002</v>
      </c>
      <c r="J28" s="10">
        <f t="shared" si="1"/>
        <v>0</v>
      </c>
      <c r="K28" s="10">
        <f t="shared" si="1"/>
        <v>14498.15</v>
      </c>
      <c r="L28" s="10">
        <f t="shared" si="1"/>
        <v>50498.61</v>
      </c>
      <c r="M28" s="10">
        <f t="shared" si="1"/>
        <v>491.25000000000006</v>
      </c>
      <c r="N28" s="10">
        <f t="shared" si="1"/>
        <v>0</v>
      </c>
      <c r="O28" s="10">
        <f t="shared" si="1"/>
        <v>21727.45</v>
      </c>
      <c r="P28" s="10">
        <f t="shared" si="1"/>
        <v>23761.38</v>
      </c>
      <c r="Q28" s="11">
        <f t="shared" si="1"/>
        <v>1404674.24</v>
      </c>
    </row>
    <row r="29" spans="1:17" x14ac:dyDescent="0.25">
      <c r="A29" s="46" t="s">
        <v>162</v>
      </c>
      <c r="B29" s="45">
        <f>+'Technology Detail'!Z28-B28</f>
        <v>0</v>
      </c>
      <c r="C29" s="45">
        <f>+'Parks Detail'!Z28-C28</f>
        <v>0</v>
      </c>
      <c r="D29" s="45">
        <f>+'Courthouse Detail'!Z28-'Fund 75 Summary'!D28</f>
        <v>0</v>
      </c>
      <c r="E29" s="45">
        <f>+'Emerg Mgmt Detail'!Z28-'Fund 75 Summary'!E28</f>
        <v>0</v>
      </c>
      <c r="F29" s="45">
        <f>+'Fair Detail'!Z28-'Fund 75 Summary'!F28</f>
        <v>0</v>
      </c>
      <c r="G29" s="45">
        <f>+'Roof-HHS-UWR Detail'!Z28-'Fund 75 Summary'!G28</f>
        <v>0</v>
      </c>
      <c r="H29" s="45">
        <f>+'Highway Detail'!Z28-'Fund 75 Summary'!H28</f>
        <v>0</v>
      </c>
      <c r="I29" s="45">
        <f>+'Vehicles-Sheriff Detail'!Z28-'Fund 75 Summary'!I28</f>
        <v>0</v>
      </c>
      <c r="J29" s="45">
        <f>+'Symons Detail'!Z28-'Fund 75 Summary'!J28</f>
        <v>0</v>
      </c>
      <c r="K29" s="45">
        <f>+'Administrator Detail'!Z28-'Fund 75 Summary'!K28</f>
        <v>0</v>
      </c>
      <c r="L29" s="45">
        <f>+'Misc New Equip Detail'!Z28-'Fund 75 Summary'!L28</f>
        <v>0</v>
      </c>
      <c r="M29" s="45">
        <f>+'Child Support Detail'!Z28-'Fund 75 Summary'!M28</f>
        <v>0</v>
      </c>
      <c r="N29" s="45">
        <f>+'Land Cons Detail'!Z28-'Fund 75 Summary'!N28</f>
        <v>0</v>
      </c>
      <c r="O29" s="45">
        <f>+'AED for Squad Detail'!Z28-'Fund 75 Summary'!O28</f>
        <v>0</v>
      </c>
      <c r="P29" s="45">
        <f>+'Ambulance Detail'!Z28-'Fund 75 Summary'!P28</f>
        <v>0</v>
      </c>
      <c r="Q29" s="45"/>
    </row>
    <row r="30" spans="1:17" x14ac:dyDescent="0.25">
      <c r="A30" s="12"/>
    </row>
    <row r="31" spans="1:17" x14ac:dyDescent="0.25">
      <c r="A31" s="13" t="s">
        <v>15</v>
      </c>
      <c r="B31" s="12">
        <v>124500</v>
      </c>
      <c r="C31" s="12">
        <v>38000</v>
      </c>
      <c r="D31" s="12">
        <v>60000</v>
      </c>
      <c r="E31" s="12">
        <v>20000</v>
      </c>
      <c r="F31" s="12">
        <v>105000</v>
      </c>
      <c r="G31" s="12">
        <v>634000</v>
      </c>
      <c r="H31" s="12">
        <v>800000</v>
      </c>
      <c r="I31" s="12">
        <v>234000</v>
      </c>
      <c r="J31" s="12">
        <v>65000</v>
      </c>
      <c r="K31" s="12">
        <v>10000</v>
      </c>
      <c r="L31" s="12">
        <v>125000</v>
      </c>
      <c r="M31" s="12">
        <v>25000</v>
      </c>
      <c r="N31" s="12">
        <v>100000</v>
      </c>
      <c r="O31" s="12">
        <v>25000</v>
      </c>
      <c r="P31" s="12">
        <v>600000</v>
      </c>
      <c r="Q31" s="12">
        <v>2965500</v>
      </c>
    </row>
    <row r="32" spans="1:17" x14ac:dyDescent="0.25">
      <c r="A32" s="13" t="s">
        <v>16</v>
      </c>
      <c r="B32" s="12">
        <f t="shared" ref="B32:Q32" si="2">+B28</f>
        <v>129436.61</v>
      </c>
      <c r="C32" s="12">
        <f t="shared" si="2"/>
        <v>0</v>
      </c>
      <c r="D32" s="12">
        <f t="shared" si="2"/>
        <v>59311.19</v>
      </c>
      <c r="E32" s="12">
        <f t="shared" si="2"/>
        <v>0</v>
      </c>
      <c r="F32" s="12">
        <f t="shared" si="2"/>
        <v>24142.199999999997</v>
      </c>
      <c r="G32" s="12">
        <f t="shared" si="2"/>
        <v>34940</v>
      </c>
      <c r="H32" s="12">
        <f t="shared" si="2"/>
        <v>800000</v>
      </c>
      <c r="I32" s="12">
        <f t="shared" si="2"/>
        <v>245867.40000000002</v>
      </c>
      <c r="J32" s="12">
        <f t="shared" si="2"/>
        <v>0</v>
      </c>
      <c r="K32" s="12">
        <f t="shared" si="2"/>
        <v>14498.15</v>
      </c>
      <c r="L32" s="12">
        <f t="shared" si="2"/>
        <v>50498.61</v>
      </c>
      <c r="M32" s="12">
        <f t="shared" si="2"/>
        <v>491.25000000000006</v>
      </c>
      <c r="N32" s="12">
        <f t="shared" si="2"/>
        <v>0</v>
      </c>
      <c r="O32" s="12">
        <f t="shared" si="2"/>
        <v>21727.45</v>
      </c>
      <c r="P32" s="12">
        <f t="shared" si="2"/>
        <v>23761.38</v>
      </c>
      <c r="Q32" s="12">
        <f t="shared" si="2"/>
        <v>1404674.24</v>
      </c>
    </row>
    <row r="33" spans="1:18" x14ac:dyDescent="0.25">
      <c r="A33" s="13" t="s">
        <v>17</v>
      </c>
      <c r="B33" s="16">
        <f>+B31-B32</f>
        <v>-4936.6100000000006</v>
      </c>
      <c r="C33" s="16">
        <f t="shared" ref="C33:Q33" si="3">+C31-C32</f>
        <v>38000</v>
      </c>
      <c r="D33" s="16">
        <f t="shared" si="3"/>
        <v>688.80999999999767</v>
      </c>
      <c r="E33" s="16">
        <f t="shared" si="3"/>
        <v>20000</v>
      </c>
      <c r="F33" s="16">
        <f t="shared" si="3"/>
        <v>80857.8</v>
      </c>
      <c r="G33" s="16">
        <f t="shared" si="3"/>
        <v>599060</v>
      </c>
      <c r="H33" s="16">
        <f t="shared" si="3"/>
        <v>0</v>
      </c>
      <c r="I33" s="16">
        <f t="shared" si="3"/>
        <v>-11867.400000000023</v>
      </c>
      <c r="J33" s="16">
        <f t="shared" si="3"/>
        <v>65000</v>
      </c>
      <c r="K33" s="16">
        <f t="shared" si="3"/>
        <v>-4498.1499999999996</v>
      </c>
      <c r="L33" s="16">
        <f t="shared" si="3"/>
        <v>74501.39</v>
      </c>
      <c r="M33" s="16">
        <f t="shared" si="3"/>
        <v>24508.75</v>
      </c>
      <c r="N33" s="16">
        <f t="shared" si="3"/>
        <v>100000</v>
      </c>
      <c r="O33" s="16">
        <f t="shared" si="3"/>
        <v>3272.5499999999993</v>
      </c>
      <c r="P33" s="16">
        <f t="shared" si="3"/>
        <v>576238.62</v>
      </c>
      <c r="Q33" s="16">
        <f t="shared" si="3"/>
        <v>1560825.76</v>
      </c>
    </row>
    <row r="35" spans="1:18" x14ac:dyDescent="0.25">
      <c r="Q35" s="12">
        <f>+Q28</f>
        <v>1404674.24</v>
      </c>
      <c r="R35" s="12" t="s">
        <v>159</v>
      </c>
    </row>
    <row r="36" spans="1:18" x14ac:dyDescent="0.25">
      <c r="Q36" s="51">
        <v>1423741.1</v>
      </c>
      <c r="R36" s="12" t="s">
        <v>160</v>
      </c>
    </row>
    <row r="37" spans="1:18" x14ac:dyDescent="0.25">
      <c r="Q37" s="16">
        <f>+Q35-Q36</f>
        <v>-19066.860000000102</v>
      </c>
      <c r="R37" s="44" t="s">
        <v>161</v>
      </c>
    </row>
    <row r="39" spans="1:18" x14ac:dyDescent="0.25">
      <c r="P39" s="64" t="s">
        <v>196</v>
      </c>
      <c r="Q39" s="12">
        <v>4440</v>
      </c>
      <c r="R39" s="13" t="s">
        <v>202</v>
      </c>
    </row>
    <row r="40" spans="1:18" x14ac:dyDescent="0.25">
      <c r="P40" s="64" t="s">
        <v>196</v>
      </c>
      <c r="Q40" s="12">
        <v>999</v>
      </c>
      <c r="R40" t="s">
        <v>136</v>
      </c>
    </row>
    <row r="41" spans="1:18" x14ac:dyDescent="0.25">
      <c r="P41" s="63" t="s">
        <v>195</v>
      </c>
      <c r="Q41" s="12">
        <v>13627.86</v>
      </c>
      <c r="R41" t="s">
        <v>146</v>
      </c>
    </row>
    <row r="43" spans="1:18" x14ac:dyDescent="0.25">
      <c r="Q43" s="62"/>
    </row>
    <row r="44" spans="1:18" x14ac:dyDescent="0.25">
      <c r="Q44" s="12">
        <f>SUM(Q37:Q43)</f>
        <v>-1.0186340659856796E-10</v>
      </c>
      <c r="R44" s="44" t="s">
        <v>161</v>
      </c>
    </row>
  </sheetData>
  <mergeCells count="2">
    <mergeCell ref="B1:P1"/>
    <mergeCell ref="B2:P2"/>
  </mergeCells>
  <hyperlinks>
    <hyperlink ref="B3" location="'Technology Detail'!A1" display="Technology"/>
    <hyperlink ref="C3" location="'Parks Detail'!A1" display="Parks"/>
    <hyperlink ref="D3" location="'Courthouse Detail'!A1" display="Courthouse"/>
    <hyperlink ref="E3" location="'Emerg Mgmt Detail'!A1" display="Emerg Mgmt"/>
    <hyperlink ref="F3" location="'Fair Detail'!A1" display="Fair"/>
    <hyperlink ref="G3" location="'Roof-HHS-UWR Detail'!A1" display="Roof-HHS-UWR"/>
    <hyperlink ref="H3" location="'Highway Detail'!A1" display="Highway"/>
    <hyperlink ref="I3" location="'Vehicles-Sheriff Detail'!A1" display="Vehicles-Sheriff"/>
    <hyperlink ref="J3" location="'Symons Detail'!A1" display="Symons"/>
    <hyperlink ref="K3" location="'Administrator Detail'!A1" display="Administrator"/>
    <hyperlink ref="M3" location="'Child Support Detail'!A1" display="Child Support"/>
    <hyperlink ref="N3" location="'Land Cons Detail'!A1" display="Land Cons"/>
    <hyperlink ref="O3" location="'AED for Squad Detail'!A1" display="AED for Squad"/>
    <hyperlink ref="P3" location="'Ambulance Detail'!A1" display="Ambulance"/>
    <hyperlink ref="L3" location="'Misc New Equip Detail'!A1" display="Misc New Equip Detail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B32"/>
  <sheetViews>
    <sheetView zoomScale="85" zoomScaleNormal="85" workbookViewId="0">
      <pane xSplit="1" ySplit="3" topLeftCell="Z10" activePane="bottomRight" state="frozen"/>
      <selection activeCell="AA4" sqref="AA4"/>
      <selection pane="topRight" activeCell="AA4" sqref="AA4"/>
      <selection pane="bottomLeft" activeCell="AA4" sqref="AA4"/>
      <selection pane="bottomRight" activeCell="Z32" sqref="Z32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89.28515625" style="12" bestFit="1" customWidth="1"/>
    <col min="28" max="28" width="3.42578125" style="40" bestFit="1" customWidth="1"/>
    <col min="29" max="29" width="16.140625" style="12" bestFit="1" customWidth="1"/>
    <col min="30" max="16384" width="9.140625" style="12"/>
  </cols>
  <sheetData>
    <row r="1" spans="1:28" customFormat="1" x14ac:dyDescent="0.25">
      <c r="A1" s="74" t="s">
        <v>21</v>
      </c>
      <c r="B1" s="72" t="s">
        <v>2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B1" s="38"/>
    </row>
    <row r="2" spans="1:28" customFormat="1" ht="15.75" thickBot="1" x14ac:dyDescent="0.3">
      <c r="A2" s="74"/>
      <c r="B2" s="73" t="s">
        <v>1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B2" s="38"/>
    </row>
    <row r="3" spans="1:28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  <c r="AB3" s="39"/>
    </row>
    <row r="4" spans="1:28" customFormat="1" x14ac:dyDescent="0.25">
      <c r="A4" s="15" t="s">
        <v>27</v>
      </c>
      <c r="B4" s="26"/>
      <c r="C4" s="22"/>
      <c r="D4" s="30">
        <v>358.8</v>
      </c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9" si="0">SUM(B4:Y4)</f>
        <v>358.8</v>
      </c>
      <c r="AA4" t="s">
        <v>101</v>
      </c>
      <c r="AB4" s="38" t="s">
        <v>154</v>
      </c>
    </row>
    <row r="5" spans="1:28" customFormat="1" x14ac:dyDescent="0.25">
      <c r="A5" s="15" t="s">
        <v>26</v>
      </c>
      <c r="B5" s="3"/>
      <c r="C5" s="4"/>
      <c r="D5" s="31">
        <v>416.34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416.34</v>
      </c>
      <c r="AA5" t="s">
        <v>107</v>
      </c>
      <c r="AB5" s="38" t="s">
        <v>154</v>
      </c>
    </row>
    <row r="6" spans="1:28" customFormat="1" x14ac:dyDescent="0.25">
      <c r="A6" s="15" t="s">
        <v>29</v>
      </c>
      <c r="B6" s="3"/>
      <c r="C6" s="4"/>
      <c r="D6" s="4"/>
      <c r="E6" s="31">
        <v>7407.08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8">
        <f t="shared" si="0"/>
        <v>7407.08</v>
      </c>
      <c r="AA6" t="s">
        <v>108</v>
      </c>
      <c r="AB6" s="38" t="s">
        <v>154</v>
      </c>
    </row>
    <row r="7" spans="1:28" x14ac:dyDescent="0.25">
      <c r="A7" s="15" t="s">
        <v>22</v>
      </c>
      <c r="B7" s="3"/>
      <c r="C7" s="4"/>
      <c r="D7" s="4"/>
      <c r="E7" s="4"/>
      <c r="F7" s="4"/>
      <c r="G7" s="4"/>
      <c r="H7" s="31">
        <v>330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8">
        <f t="shared" si="0"/>
        <v>330</v>
      </c>
      <c r="AA7" t="s">
        <v>116</v>
      </c>
      <c r="AB7" s="40" t="s">
        <v>154</v>
      </c>
    </row>
    <row r="8" spans="1:28" x14ac:dyDescent="0.25">
      <c r="A8" s="15" t="s">
        <v>42</v>
      </c>
      <c r="B8" s="3"/>
      <c r="C8" s="4"/>
      <c r="D8" s="4"/>
      <c r="E8" s="4"/>
      <c r="F8" s="4"/>
      <c r="G8" s="4"/>
      <c r="H8" s="4"/>
      <c r="I8" s="31">
        <v>417.78</v>
      </c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8">
        <f t="shared" si="0"/>
        <v>417.78</v>
      </c>
      <c r="AA8" t="s">
        <v>107</v>
      </c>
      <c r="AB8" s="40" t="s">
        <v>154</v>
      </c>
    </row>
    <row r="9" spans="1:28" x14ac:dyDescent="0.25">
      <c r="A9" s="15" t="s">
        <v>44</v>
      </c>
      <c r="B9" s="3"/>
      <c r="C9" s="4"/>
      <c r="D9" s="4"/>
      <c r="E9" s="4"/>
      <c r="F9" s="4"/>
      <c r="G9" s="4"/>
      <c r="H9" s="4"/>
      <c r="I9" s="31">
        <v>83.98</v>
      </c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8">
        <f t="shared" si="0"/>
        <v>83.98</v>
      </c>
      <c r="AA9" t="s">
        <v>124</v>
      </c>
      <c r="AB9" s="40" t="s">
        <v>154</v>
      </c>
    </row>
    <row r="10" spans="1:28" x14ac:dyDescent="0.25">
      <c r="A10" s="15" t="s">
        <v>47</v>
      </c>
      <c r="B10" s="3"/>
      <c r="C10" s="4"/>
      <c r="D10" s="4"/>
      <c r="E10" s="4"/>
      <c r="F10" s="4"/>
      <c r="G10" s="4"/>
      <c r="H10" s="4"/>
      <c r="I10" s="4"/>
      <c r="J10" s="31">
        <v>330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8">
        <f t="shared" ref="Z10:Z12" si="1">SUM(B10:Y10)</f>
        <v>330</v>
      </c>
      <c r="AA10" t="s">
        <v>116</v>
      </c>
      <c r="AB10" s="40" t="s">
        <v>154</v>
      </c>
    </row>
    <row r="11" spans="1:28" x14ac:dyDescent="0.25">
      <c r="A11" s="15" t="s">
        <v>50</v>
      </c>
      <c r="B11" s="3"/>
      <c r="C11" s="4"/>
      <c r="D11" s="4"/>
      <c r="E11" s="4"/>
      <c r="F11" s="4"/>
      <c r="G11" s="4"/>
      <c r="H11" s="4"/>
      <c r="I11" s="4"/>
      <c r="J11" s="31">
        <v>50000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8">
        <f t="shared" si="1"/>
        <v>50000</v>
      </c>
      <c r="AA11" t="s">
        <v>128</v>
      </c>
      <c r="AB11" s="40" t="s">
        <v>154</v>
      </c>
    </row>
    <row r="12" spans="1:28" x14ac:dyDescent="0.25">
      <c r="A12" s="15" t="s">
        <v>84</v>
      </c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31">
        <v>1125.1300000000001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8">
        <f t="shared" si="1"/>
        <v>1125.1300000000001</v>
      </c>
      <c r="AA12" t="s">
        <v>90</v>
      </c>
      <c r="AB12" s="40" t="s">
        <v>154</v>
      </c>
    </row>
    <row r="13" spans="1:28" customFormat="1" x14ac:dyDescent="0.25">
      <c r="A13" s="15" t="s">
        <v>87</v>
      </c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31">
        <v>1290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8">
        <f t="shared" ref="Z13:Z21" si="2">SUM(B13:Y13)</f>
        <v>1290</v>
      </c>
      <c r="AA13" t="s">
        <v>148</v>
      </c>
      <c r="AB13" s="38" t="s">
        <v>154</v>
      </c>
    </row>
    <row r="14" spans="1:28" s="37" customFormat="1" x14ac:dyDescent="0.25">
      <c r="A14" s="35" t="s">
        <v>59</v>
      </c>
      <c r="B14" s="36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>
        <v>40067.5</v>
      </c>
      <c r="Q14" s="31"/>
      <c r="R14" s="31"/>
      <c r="S14" s="31"/>
      <c r="T14" s="31"/>
      <c r="U14" s="31"/>
      <c r="V14" s="31"/>
      <c r="W14" s="31"/>
      <c r="X14" s="31"/>
      <c r="Y14" s="31"/>
      <c r="Z14" s="48">
        <f t="shared" si="2"/>
        <v>40067.5</v>
      </c>
      <c r="AA14" s="41" t="s">
        <v>156</v>
      </c>
      <c r="AB14" s="42" t="s">
        <v>154</v>
      </c>
    </row>
    <row r="15" spans="1:28" x14ac:dyDescent="0.25">
      <c r="A15" s="15" t="s">
        <v>88</v>
      </c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31">
        <v>27610</v>
      </c>
      <c r="Q15" s="4"/>
      <c r="R15" s="4"/>
      <c r="S15" s="4"/>
      <c r="T15" s="4"/>
      <c r="U15" s="4"/>
      <c r="V15" s="4"/>
      <c r="W15" s="4"/>
      <c r="X15" s="4"/>
      <c r="Y15" s="4"/>
      <c r="Z15" s="48">
        <f t="shared" si="2"/>
        <v>27610</v>
      </c>
      <c r="AA15" s="33" t="s">
        <v>94</v>
      </c>
      <c r="AB15" s="40" t="s">
        <v>154</v>
      </c>
    </row>
    <row r="16" spans="1:28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31"/>
      <c r="Q16" s="4"/>
      <c r="R16" s="4"/>
      <c r="S16" s="4"/>
      <c r="T16" s="4"/>
      <c r="U16" s="4"/>
      <c r="V16" s="4"/>
      <c r="W16" s="4"/>
      <c r="X16" s="4"/>
      <c r="Y16" s="4"/>
      <c r="Z16" s="48">
        <f t="shared" si="2"/>
        <v>0</v>
      </c>
      <c r="AA16" s="33"/>
    </row>
    <row r="17" spans="1:28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31"/>
      <c r="Q17" s="4"/>
      <c r="R17" s="4"/>
      <c r="S17" s="4"/>
      <c r="T17" s="4"/>
      <c r="U17" s="4"/>
      <c r="V17" s="4"/>
      <c r="W17" s="4"/>
      <c r="X17" s="4"/>
      <c r="Y17" s="4"/>
      <c r="Z17" s="48">
        <f t="shared" si="2"/>
        <v>0</v>
      </c>
      <c r="AA17" s="33"/>
    </row>
    <row r="18" spans="1:28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31"/>
      <c r="Q18" s="4"/>
      <c r="R18" s="4"/>
      <c r="S18" s="4"/>
      <c r="T18" s="4"/>
      <c r="U18" s="4"/>
      <c r="V18" s="4"/>
      <c r="W18" s="4"/>
      <c r="X18" s="4"/>
      <c r="Y18" s="4"/>
      <c r="Z18" s="48">
        <f t="shared" si="2"/>
        <v>0</v>
      </c>
      <c r="AA18" s="33"/>
    </row>
    <row r="19" spans="1:28" customFormat="1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31"/>
      <c r="P19" s="4"/>
      <c r="Q19" s="4"/>
      <c r="R19" s="4"/>
      <c r="S19" s="4"/>
      <c r="T19" s="4"/>
      <c r="U19" s="4"/>
      <c r="V19" s="4"/>
      <c r="W19" s="4"/>
      <c r="X19" s="4"/>
      <c r="Y19" s="4"/>
      <c r="Z19" s="48">
        <f t="shared" si="2"/>
        <v>0</v>
      </c>
      <c r="AB19" s="38"/>
    </row>
    <row r="20" spans="1:28" customFormat="1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31"/>
      <c r="P20" s="4"/>
      <c r="Q20" s="4"/>
      <c r="R20" s="4"/>
      <c r="S20" s="4"/>
      <c r="T20" s="4"/>
      <c r="U20" s="4"/>
      <c r="V20" s="4"/>
      <c r="W20" s="4"/>
      <c r="X20" s="4"/>
      <c r="Y20" s="4"/>
      <c r="Z20" s="48">
        <f t="shared" si="2"/>
        <v>0</v>
      </c>
      <c r="AB20" s="38"/>
    </row>
    <row r="21" spans="1:28" customFormat="1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31"/>
      <c r="P21" s="4"/>
      <c r="Q21" s="4"/>
      <c r="R21" s="4"/>
      <c r="S21" s="4"/>
      <c r="T21" s="4"/>
      <c r="U21" s="4"/>
      <c r="V21" s="4"/>
      <c r="W21" s="4"/>
      <c r="X21" s="4"/>
      <c r="Y21" s="4"/>
      <c r="Z21" s="48">
        <f t="shared" si="2"/>
        <v>0</v>
      </c>
      <c r="AB21" s="38"/>
    </row>
    <row r="22" spans="1:28" customFormat="1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ref="Z22:Z27" si="3">SUM(B22:Y22)</f>
        <v>0</v>
      </c>
      <c r="AB22" s="38"/>
    </row>
    <row r="23" spans="1:28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3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3"/>
        <v>0</v>
      </c>
      <c r="AA23"/>
    </row>
    <row r="24" spans="1:28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31"/>
      <c r="Q24" s="4"/>
      <c r="R24" s="4"/>
      <c r="S24" s="4"/>
      <c r="T24" s="4"/>
      <c r="U24" s="4"/>
      <c r="V24" s="4"/>
      <c r="W24" s="4"/>
      <c r="X24" s="4"/>
      <c r="Y24" s="4"/>
      <c r="Z24" s="5">
        <f t="shared" si="3"/>
        <v>0</v>
      </c>
      <c r="AA24"/>
    </row>
    <row r="25" spans="1:28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3"/>
        <v>0</v>
      </c>
      <c r="AA25"/>
    </row>
    <row r="26" spans="1:28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3"/>
        <v>0</v>
      </c>
      <c r="AA26"/>
    </row>
    <row r="27" spans="1:28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3"/>
        <v>0</v>
      </c>
      <c r="AA27"/>
    </row>
    <row r="28" spans="1:28" ht="15.75" thickBot="1" x14ac:dyDescent="0.3">
      <c r="A28" s="13" t="s">
        <v>14</v>
      </c>
      <c r="B28" s="23">
        <f t="shared" ref="B28:Z28" si="4">SUM(B4:B27)</f>
        <v>0</v>
      </c>
      <c r="C28" s="24">
        <f t="shared" si="4"/>
        <v>0</v>
      </c>
      <c r="D28" s="24">
        <f t="shared" si="4"/>
        <v>775.14</v>
      </c>
      <c r="E28" s="24">
        <f t="shared" si="4"/>
        <v>7407.08</v>
      </c>
      <c r="F28" s="24">
        <f t="shared" si="4"/>
        <v>0</v>
      </c>
      <c r="G28" s="24">
        <f t="shared" si="4"/>
        <v>0</v>
      </c>
      <c r="H28" s="24">
        <f t="shared" si="4"/>
        <v>330</v>
      </c>
      <c r="I28" s="24">
        <f t="shared" si="4"/>
        <v>501.76</v>
      </c>
      <c r="J28" s="24">
        <f t="shared" si="4"/>
        <v>50330</v>
      </c>
      <c r="K28" s="24">
        <f t="shared" si="4"/>
        <v>0</v>
      </c>
      <c r="L28" s="24">
        <f t="shared" si="4"/>
        <v>0</v>
      </c>
      <c r="M28" s="24">
        <f t="shared" si="4"/>
        <v>1125.1300000000001</v>
      </c>
      <c r="N28" s="24">
        <f t="shared" si="4"/>
        <v>0</v>
      </c>
      <c r="O28" s="24">
        <f t="shared" si="4"/>
        <v>1290</v>
      </c>
      <c r="P28" s="24">
        <f t="shared" si="4"/>
        <v>67677.5</v>
      </c>
      <c r="Q28" s="24">
        <f t="shared" si="4"/>
        <v>0</v>
      </c>
      <c r="R28" s="24">
        <f t="shared" si="4"/>
        <v>0</v>
      </c>
      <c r="S28" s="24">
        <f t="shared" si="4"/>
        <v>0</v>
      </c>
      <c r="T28" s="24">
        <f t="shared" si="4"/>
        <v>0</v>
      </c>
      <c r="U28" s="24">
        <f t="shared" si="4"/>
        <v>0</v>
      </c>
      <c r="V28" s="24">
        <f t="shared" si="4"/>
        <v>0</v>
      </c>
      <c r="W28" s="24">
        <f t="shared" si="4"/>
        <v>0</v>
      </c>
      <c r="X28" s="24">
        <f t="shared" si="4"/>
        <v>0</v>
      </c>
      <c r="Y28" s="24">
        <f t="shared" si="4"/>
        <v>0</v>
      </c>
      <c r="Z28" s="25">
        <f t="shared" si="4"/>
        <v>129436.61</v>
      </c>
    </row>
    <row r="29" spans="1:28" x14ac:dyDescent="0.25">
      <c r="A29" s="12"/>
    </row>
    <row r="30" spans="1:28" x14ac:dyDescent="0.25">
      <c r="P30" s="13"/>
      <c r="Z30" s="12">
        <v>124500</v>
      </c>
      <c r="AA30" s="13" t="s">
        <v>15</v>
      </c>
    </row>
    <row r="31" spans="1:28" x14ac:dyDescent="0.25">
      <c r="P31" s="13"/>
      <c r="Z31" s="12">
        <f>+Z28</f>
        <v>129436.61</v>
      </c>
      <c r="AA31" s="13" t="s">
        <v>16</v>
      </c>
    </row>
    <row r="32" spans="1:28" x14ac:dyDescent="0.25">
      <c r="P32" s="13"/>
      <c r="Z32" s="16">
        <f>+Z30-Z31</f>
        <v>-4936.6100000000006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B4" sqref="B4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3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/>
      <c r="B4" s="2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17">
        <f t="shared" ref="Z4:Z27" si="0">SUM(B4:Y4)</f>
        <v>0</v>
      </c>
    </row>
    <row r="5" spans="1:27" customFormat="1" x14ac:dyDescent="0.25">
      <c r="A5" s="15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>
        <f t="shared" si="0"/>
        <v>0</v>
      </c>
    </row>
    <row r="6" spans="1:27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</row>
    <row r="7" spans="1:27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</row>
    <row r="8" spans="1:27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</row>
    <row r="9" spans="1:27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0</v>
      </c>
    </row>
    <row r="29" spans="1:27" x14ac:dyDescent="0.25">
      <c r="A29" s="12"/>
    </row>
    <row r="30" spans="1:27" x14ac:dyDescent="0.25">
      <c r="P30" s="13"/>
      <c r="Z30" s="12">
        <v>38000</v>
      </c>
      <c r="AA30" s="13" t="s">
        <v>15</v>
      </c>
    </row>
    <row r="31" spans="1:27" x14ac:dyDescent="0.25">
      <c r="P31" s="13"/>
      <c r="Z31" s="12">
        <f>+Z28</f>
        <v>0</v>
      </c>
      <c r="AA31" s="13" t="s">
        <v>16</v>
      </c>
    </row>
    <row r="32" spans="1:27" x14ac:dyDescent="0.25">
      <c r="P32" s="13"/>
      <c r="Z32" s="16">
        <f>+Z30-Z31</f>
        <v>38000</v>
      </c>
      <c r="AA32" s="13" t="s">
        <v>17</v>
      </c>
    </row>
  </sheetData>
  <mergeCells count="3">
    <mergeCell ref="B2:Z2"/>
    <mergeCell ref="B1:Z1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G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9.28515625" style="13" bestFit="1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88.7109375" style="34" bestFit="1" customWidth="1"/>
    <col min="28" max="28" width="2" style="40" bestFit="1" customWidth="1"/>
    <col min="29" max="32" width="9.140625" style="12"/>
    <col min="33" max="33" width="9.5703125" style="12" bestFit="1" customWidth="1"/>
    <col min="34" max="16384" width="9.140625" style="12"/>
  </cols>
  <sheetData>
    <row r="1" spans="1:33" customFormat="1" x14ac:dyDescent="0.25">
      <c r="A1" s="74" t="s">
        <v>21</v>
      </c>
      <c r="B1" s="71" t="s">
        <v>4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33"/>
      <c r="AB1" s="38"/>
    </row>
    <row r="2" spans="1:33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33"/>
      <c r="AB2" s="38"/>
    </row>
    <row r="3" spans="1:33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32" t="s">
        <v>99</v>
      </c>
      <c r="AB3" s="39"/>
    </row>
    <row r="4" spans="1:33" customFormat="1" x14ac:dyDescent="0.25">
      <c r="A4" s="15" t="s">
        <v>45</v>
      </c>
      <c r="B4" s="26"/>
      <c r="C4" s="22"/>
      <c r="D4" s="22"/>
      <c r="E4" s="22"/>
      <c r="F4" s="22"/>
      <c r="G4" s="22"/>
      <c r="H4" s="22">
        <v>6200</v>
      </c>
      <c r="I4" s="30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24" si="0">SUM(B4:Y4)</f>
        <v>6200</v>
      </c>
      <c r="AA4" s="33" t="s">
        <v>125</v>
      </c>
      <c r="AB4" s="38" t="s">
        <v>154</v>
      </c>
      <c r="AG4">
        <v>2782</v>
      </c>
    </row>
    <row r="5" spans="1:33" customFormat="1" x14ac:dyDescent="0.25">
      <c r="A5" s="15" t="s">
        <v>49</v>
      </c>
      <c r="B5" s="3"/>
      <c r="C5" s="4"/>
      <c r="D5" s="4"/>
      <c r="E5" s="4"/>
      <c r="F5" s="4"/>
      <c r="G5" s="4"/>
      <c r="H5" s="4"/>
      <c r="I5" s="4">
        <v>37.799999999999997</v>
      </c>
      <c r="J5" s="4"/>
      <c r="K5" s="4"/>
      <c r="L5" s="4"/>
      <c r="M5" s="31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37.799999999999997</v>
      </c>
      <c r="AA5" s="33" t="s">
        <v>89</v>
      </c>
      <c r="AB5" s="38" t="s">
        <v>154</v>
      </c>
    </row>
    <row r="6" spans="1:33" customFormat="1" x14ac:dyDescent="0.25">
      <c r="A6" s="15" t="s">
        <v>75</v>
      </c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>
        <v>16189.89</v>
      </c>
      <c r="N6" s="4"/>
      <c r="O6" s="31"/>
      <c r="P6" s="4"/>
      <c r="Q6" s="4"/>
      <c r="R6" s="4"/>
      <c r="S6" s="4"/>
      <c r="T6" s="4"/>
      <c r="U6" s="4"/>
      <c r="V6" s="4"/>
      <c r="W6" s="4"/>
      <c r="X6" s="4"/>
      <c r="Y6" s="4"/>
      <c r="Z6" s="48">
        <f t="shared" si="0"/>
        <v>16189.89</v>
      </c>
      <c r="AA6" s="33" t="s">
        <v>93</v>
      </c>
      <c r="AB6" s="38" t="s">
        <v>154</v>
      </c>
    </row>
    <row r="7" spans="1:33" customFormat="1" x14ac:dyDescent="0.25">
      <c r="A7" s="15" t="s">
        <v>82</v>
      </c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31">
        <v>11869.5</v>
      </c>
      <c r="P7" s="4"/>
      <c r="Q7" s="4"/>
      <c r="R7" s="4"/>
      <c r="S7" s="4"/>
      <c r="T7" s="4"/>
      <c r="U7" s="4"/>
      <c r="V7" s="4"/>
      <c r="W7" s="4"/>
      <c r="X7" s="4"/>
      <c r="Y7" s="4"/>
      <c r="Z7" s="48">
        <f t="shared" si="0"/>
        <v>11869.5</v>
      </c>
      <c r="AA7" s="33" t="s">
        <v>91</v>
      </c>
      <c r="AB7" s="38" t="s">
        <v>154</v>
      </c>
    </row>
    <row r="8" spans="1:33" customFormat="1" x14ac:dyDescent="0.25">
      <c r="A8" s="15" t="s">
        <v>83</v>
      </c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31">
        <v>1014</v>
      </c>
      <c r="P8" s="4"/>
      <c r="Q8" s="4"/>
      <c r="R8" s="4"/>
      <c r="S8" s="4"/>
      <c r="T8" s="4"/>
      <c r="U8" s="4"/>
      <c r="V8" s="4"/>
      <c r="W8" s="4"/>
      <c r="X8" s="4"/>
      <c r="Y8" s="4"/>
      <c r="Z8" s="48">
        <f t="shared" si="0"/>
        <v>1014</v>
      </c>
      <c r="AA8" s="33" t="s">
        <v>92</v>
      </c>
      <c r="AB8" s="38" t="s">
        <v>154</v>
      </c>
      <c r="AG8" s="12"/>
    </row>
    <row r="9" spans="1:33" customFormat="1" x14ac:dyDescent="0.25">
      <c r="A9" s="15" t="s">
        <v>197</v>
      </c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31">
        <v>24000</v>
      </c>
      <c r="P9" s="4"/>
      <c r="Q9" s="4"/>
      <c r="R9" s="4"/>
      <c r="S9" s="4"/>
      <c r="T9" s="4"/>
      <c r="U9" s="4"/>
      <c r="V9" s="4"/>
      <c r="W9" s="4"/>
      <c r="X9" s="4"/>
      <c r="Y9" s="4"/>
      <c r="Z9" s="48">
        <f t="shared" si="0"/>
        <v>24000</v>
      </c>
      <c r="AA9" s="33" t="s">
        <v>198</v>
      </c>
      <c r="AB9" s="38" t="s">
        <v>154</v>
      </c>
      <c r="AG9">
        <v>2782</v>
      </c>
    </row>
    <row r="10" spans="1:33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  <c r="AA10" s="33"/>
    </row>
    <row r="11" spans="1:33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  <c r="AA11" s="33"/>
    </row>
    <row r="12" spans="1:33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  <c r="AA12" s="33"/>
    </row>
    <row r="13" spans="1:33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 t="shared" si="0"/>
        <v>0</v>
      </c>
      <c r="AA13" s="33"/>
    </row>
    <row r="14" spans="1:33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  <c r="AA14" s="33"/>
    </row>
    <row r="15" spans="1:33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  <c r="AA15" s="33"/>
    </row>
    <row r="16" spans="1:33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  <c r="AA16" s="33"/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  <c r="AA17" s="33"/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  <c r="AA18" s="33"/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  <c r="AA19" s="33"/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  <c r="AA20" s="33"/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  <c r="AA21" s="33"/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  <c r="AA22" s="33"/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  <c r="AA23" s="33"/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  <c r="AA24" s="33"/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ref="Z25:Z27" si="1">SUM(B25:Y25)</f>
        <v>0</v>
      </c>
      <c r="AA25" s="33"/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1"/>
        <v>0</v>
      </c>
      <c r="AA26" s="33"/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1"/>
        <v>0</v>
      </c>
      <c r="AA27" s="33"/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2">SUM(C4:C27)</f>
        <v>0</v>
      </c>
      <c r="D28" s="24">
        <f t="shared" si="2"/>
        <v>0</v>
      </c>
      <c r="E28" s="24">
        <f t="shared" si="2"/>
        <v>0</v>
      </c>
      <c r="F28" s="24">
        <f t="shared" si="2"/>
        <v>0</v>
      </c>
      <c r="G28" s="24">
        <f t="shared" si="2"/>
        <v>0</v>
      </c>
      <c r="H28" s="24">
        <f t="shared" si="2"/>
        <v>6200</v>
      </c>
      <c r="I28" s="24">
        <f t="shared" si="2"/>
        <v>37.799999999999997</v>
      </c>
      <c r="J28" s="24">
        <f t="shared" si="2"/>
        <v>0</v>
      </c>
      <c r="K28" s="24">
        <f t="shared" si="2"/>
        <v>0</v>
      </c>
      <c r="L28" s="24">
        <f t="shared" si="2"/>
        <v>0</v>
      </c>
      <c r="M28" s="24">
        <f t="shared" si="2"/>
        <v>16189.89</v>
      </c>
      <c r="N28" s="24">
        <f t="shared" si="2"/>
        <v>0</v>
      </c>
      <c r="O28" s="24">
        <f t="shared" si="2"/>
        <v>36883.5</v>
      </c>
      <c r="P28" s="24">
        <f t="shared" si="2"/>
        <v>0</v>
      </c>
      <c r="Q28" s="24">
        <f t="shared" si="2"/>
        <v>0</v>
      </c>
      <c r="R28" s="24">
        <f t="shared" si="2"/>
        <v>0</v>
      </c>
      <c r="S28" s="24">
        <f t="shared" si="2"/>
        <v>0</v>
      </c>
      <c r="T28" s="24">
        <f t="shared" si="2"/>
        <v>0</v>
      </c>
      <c r="U28" s="24">
        <f t="shared" si="2"/>
        <v>0</v>
      </c>
      <c r="V28" s="24">
        <f t="shared" si="2"/>
        <v>0</v>
      </c>
      <c r="W28" s="24">
        <f t="shared" si="2"/>
        <v>0</v>
      </c>
      <c r="X28" s="24">
        <f t="shared" si="2"/>
        <v>0</v>
      </c>
      <c r="Y28" s="24">
        <f t="shared" si="2"/>
        <v>0</v>
      </c>
      <c r="Z28" s="25">
        <f t="shared" si="2"/>
        <v>59311.19</v>
      </c>
    </row>
    <row r="29" spans="1:27" x14ac:dyDescent="0.25">
      <c r="A29" s="12"/>
    </row>
    <row r="30" spans="1:27" x14ac:dyDescent="0.25">
      <c r="P30" s="13"/>
      <c r="Z30" s="12">
        <v>60000</v>
      </c>
      <c r="AA30" s="13" t="s">
        <v>15</v>
      </c>
    </row>
    <row r="31" spans="1:27" x14ac:dyDescent="0.25">
      <c r="P31" s="13"/>
      <c r="Z31" s="12">
        <f>+Z28</f>
        <v>59311.19</v>
      </c>
      <c r="AA31" s="13" t="s">
        <v>16</v>
      </c>
    </row>
    <row r="32" spans="1:27" x14ac:dyDescent="0.25">
      <c r="P32" s="13"/>
      <c r="Z32" s="16">
        <f>+Z30-Z31</f>
        <v>688.80999999999767</v>
      </c>
      <c r="AA32" s="13" t="s">
        <v>17</v>
      </c>
    </row>
  </sheetData>
  <mergeCells count="3">
    <mergeCell ref="B2:Z2"/>
    <mergeCell ref="B1:Z1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16384" width="9.140625" style="12"/>
  </cols>
  <sheetData>
    <row r="1" spans="1:27" customFormat="1" x14ac:dyDescent="0.25">
      <c r="A1" s="74" t="s">
        <v>21</v>
      </c>
      <c r="B1" s="71" t="s">
        <v>18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7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7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</row>
    <row r="4" spans="1:27" customFormat="1" x14ac:dyDescent="0.25">
      <c r="A4" s="15"/>
      <c r="B4" s="26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17">
        <f t="shared" ref="Z4:Z27" si="0">SUM(B4:Y4)</f>
        <v>0</v>
      </c>
    </row>
    <row r="5" spans="1:27" customFormat="1" x14ac:dyDescent="0.25">
      <c r="A5" s="15"/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>
        <f t="shared" si="0"/>
        <v>0</v>
      </c>
    </row>
    <row r="6" spans="1:27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</row>
    <row r="7" spans="1:27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</row>
    <row r="8" spans="1:27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</row>
    <row r="9" spans="1:27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7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7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7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7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7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7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7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0</v>
      </c>
    </row>
    <row r="29" spans="1:27" x14ac:dyDescent="0.25">
      <c r="A29" s="12"/>
    </row>
    <row r="30" spans="1:27" x14ac:dyDescent="0.25">
      <c r="P30" s="13"/>
      <c r="Z30" s="12">
        <v>20000</v>
      </c>
      <c r="AA30" s="13" t="s">
        <v>15</v>
      </c>
    </row>
    <row r="31" spans="1:27" x14ac:dyDescent="0.25">
      <c r="P31" s="13"/>
      <c r="Z31" s="12">
        <f>+Z28</f>
        <v>0</v>
      </c>
      <c r="AA31" s="13" t="s">
        <v>16</v>
      </c>
    </row>
    <row r="32" spans="1:27" x14ac:dyDescent="0.25">
      <c r="P32" s="13"/>
      <c r="Z32" s="16">
        <f>+Z30-Z31</f>
        <v>20000</v>
      </c>
      <c r="AA32" s="13" t="s">
        <v>17</v>
      </c>
    </row>
  </sheetData>
  <mergeCells count="3">
    <mergeCell ref="B2:Z2"/>
    <mergeCell ref="B1:Z1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5" style="13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104.7109375" style="12" bestFit="1" customWidth="1"/>
    <col min="28" max="28" width="2" style="40" bestFit="1" customWidth="1"/>
    <col min="29" max="16384" width="9.140625" style="12"/>
  </cols>
  <sheetData>
    <row r="1" spans="1:28" customFormat="1" x14ac:dyDescent="0.25">
      <c r="A1" s="74" t="s">
        <v>21</v>
      </c>
      <c r="B1" s="71" t="s">
        <v>5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B1" s="38"/>
    </row>
    <row r="2" spans="1:28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B2" s="38"/>
    </row>
    <row r="3" spans="1:28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  <c r="AB3" s="39"/>
    </row>
    <row r="4" spans="1:28" customFormat="1" x14ac:dyDescent="0.25">
      <c r="A4" s="15" t="s">
        <v>33</v>
      </c>
      <c r="B4" s="26"/>
      <c r="C4" s="22"/>
      <c r="D4" s="22"/>
      <c r="E4" s="30">
        <v>9308</v>
      </c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27" si="0">SUM(B4:Y4)</f>
        <v>9308</v>
      </c>
      <c r="AA4" t="s">
        <v>113</v>
      </c>
      <c r="AB4" s="38" t="s">
        <v>154</v>
      </c>
    </row>
    <row r="5" spans="1:28" customFormat="1" x14ac:dyDescent="0.25">
      <c r="A5" s="15" t="s">
        <v>34</v>
      </c>
      <c r="B5" s="3"/>
      <c r="C5" s="4"/>
      <c r="D5" s="4"/>
      <c r="E5" s="4"/>
      <c r="F5" s="31">
        <v>14734.56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14734.56</v>
      </c>
      <c r="AA5" t="s">
        <v>157</v>
      </c>
      <c r="AB5" s="38" t="s">
        <v>154</v>
      </c>
    </row>
    <row r="6" spans="1:28" customFormat="1" x14ac:dyDescent="0.25">
      <c r="A6" s="15" t="s">
        <v>51</v>
      </c>
      <c r="B6" s="3"/>
      <c r="C6" s="4"/>
      <c r="D6" s="4"/>
      <c r="E6" s="4"/>
      <c r="F6" s="4"/>
      <c r="G6" s="4"/>
      <c r="H6" s="4"/>
      <c r="I6" s="31">
        <v>99.64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8">
        <f t="shared" si="0"/>
        <v>99.64</v>
      </c>
      <c r="AA6" t="s">
        <v>129</v>
      </c>
      <c r="AB6" s="38" t="s">
        <v>154</v>
      </c>
    </row>
    <row r="7" spans="1:28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  <c r="AB7" s="38"/>
    </row>
    <row r="8" spans="1:28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  <c r="AB8" s="38"/>
    </row>
    <row r="9" spans="1:28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8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8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8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8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8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8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8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9308</v>
      </c>
      <c r="F28" s="24">
        <f t="shared" si="1"/>
        <v>14734.56</v>
      </c>
      <c r="G28" s="24">
        <f t="shared" si="1"/>
        <v>0</v>
      </c>
      <c r="H28" s="24">
        <f t="shared" si="1"/>
        <v>0</v>
      </c>
      <c r="I28" s="24">
        <f t="shared" si="1"/>
        <v>99.64</v>
      </c>
      <c r="J28" s="24">
        <f t="shared" si="1"/>
        <v>0</v>
      </c>
      <c r="K28" s="24">
        <f t="shared" si="1"/>
        <v>0</v>
      </c>
      <c r="L28" s="24">
        <f t="shared" si="1"/>
        <v>0</v>
      </c>
      <c r="M28" s="24">
        <f t="shared" si="1"/>
        <v>0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24142.199999999997</v>
      </c>
    </row>
    <row r="29" spans="1:27" x14ac:dyDescent="0.25">
      <c r="A29" s="12"/>
    </row>
    <row r="30" spans="1:27" x14ac:dyDescent="0.25">
      <c r="P30" s="13"/>
      <c r="Z30" s="12">
        <v>105000</v>
      </c>
      <c r="AA30" s="13" t="s">
        <v>15</v>
      </c>
    </row>
    <row r="31" spans="1:27" x14ac:dyDescent="0.25">
      <c r="P31" s="13"/>
      <c r="Z31" s="12">
        <f>+Z28</f>
        <v>24142.199999999997</v>
      </c>
      <c r="AA31" s="13" t="s">
        <v>16</v>
      </c>
    </row>
    <row r="32" spans="1:27" x14ac:dyDescent="0.25">
      <c r="P32" s="13"/>
      <c r="Z32" s="16">
        <f>+Z30-Z31</f>
        <v>80857.8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B32"/>
  <sheetViews>
    <sheetView zoomScale="85" zoomScaleNormal="85" workbookViewId="0">
      <pane xSplit="1" ySplit="3" topLeftCell="Z4" activePane="bottomRight" state="frozen"/>
      <selection activeCell="AA4" sqref="AA4"/>
      <selection pane="topRight" activeCell="AA4" sqref="AA4"/>
      <selection pane="bottomLeft" activeCell="AA4" sqref="AA4"/>
      <selection pane="bottomRight" activeCell="Z30" sqref="Z30:Z31"/>
    </sheetView>
  </sheetViews>
  <sheetFormatPr defaultRowHeight="15" outlineLevelCol="1" x14ac:dyDescent="0.25"/>
  <cols>
    <col min="1" max="1" width="26.28515625" style="13" bestFit="1" customWidth="1"/>
    <col min="2" max="18" width="11.42578125" style="12" customWidth="1"/>
    <col min="19" max="25" width="11.42578125" style="12" hidden="1" customWidth="1" outlineLevel="1"/>
    <col min="26" max="26" width="11.42578125" style="12" customWidth="1" collapsed="1"/>
    <col min="27" max="27" width="38" style="12" customWidth="1"/>
    <col min="28" max="28" width="2" style="40" bestFit="1" customWidth="1"/>
    <col min="29" max="16384" width="9.140625" style="12"/>
  </cols>
  <sheetData>
    <row r="1" spans="1:28" customFormat="1" x14ac:dyDescent="0.25">
      <c r="A1" s="74" t="s">
        <v>21</v>
      </c>
      <c r="B1" s="71" t="s">
        <v>6</v>
      </c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B1" s="38"/>
    </row>
    <row r="2" spans="1:28" customFormat="1" ht="15.75" thickBot="1" x14ac:dyDescent="0.3">
      <c r="A2" s="74"/>
      <c r="B2" s="71" t="s">
        <v>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B2" s="38"/>
    </row>
    <row r="3" spans="1:28" s="1" customFormat="1" ht="15.75" thickBot="1" x14ac:dyDescent="0.3">
      <c r="A3" s="74"/>
      <c r="B3" s="29">
        <v>43831</v>
      </c>
      <c r="C3" s="20">
        <v>43862</v>
      </c>
      <c r="D3" s="20">
        <v>43891</v>
      </c>
      <c r="E3" s="20">
        <v>43922</v>
      </c>
      <c r="F3" s="20">
        <v>43952</v>
      </c>
      <c r="G3" s="20">
        <v>43983</v>
      </c>
      <c r="H3" s="20">
        <v>44013</v>
      </c>
      <c r="I3" s="20">
        <v>44044</v>
      </c>
      <c r="J3" s="20">
        <v>44075</v>
      </c>
      <c r="K3" s="20">
        <v>44105</v>
      </c>
      <c r="L3" s="20">
        <v>44136</v>
      </c>
      <c r="M3" s="20">
        <v>44166</v>
      </c>
      <c r="N3" s="20">
        <v>44197</v>
      </c>
      <c r="O3" s="20">
        <v>44228</v>
      </c>
      <c r="P3" s="20">
        <v>44256</v>
      </c>
      <c r="Q3" s="20">
        <v>44287</v>
      </c>
      <c r="R3" s="20">
        <v>44317</v>
      </c>
      <c r="S3" s="20">
        <v>44348</v>
      </c>
      <c r="T3" s="20">
        <v>44378</v>
      </c>
      <c r="U3" s="20">
        <v>44409</v>
      </c>
      <c r="V3" s="20">
        <v>44440</v>
      </c>
      <c r="W3" s="20">
        <v>44470</v>
      </c>
      <c r="X3" s="20">
        <v>44501</v>
      </c>
      <c r="Y3" s="20">
        <v>44531</v>
      </c>
      <c r="Z3" s="21" t="s">
        <v>14</v>
      </c>
      <c r="AA3" s="1" t="s">
        <v>99</v>
      </c>
      <c r="AB3" s="39"/>
    </row>
    <row r="4" spans="1:28" customFormat="1" x14ac:dyDescent="0.25">
      <c r="A4" s="15" t="s">
        <v>65</v>
      </c>
      <c r="B4" s="26"/>
      <c r="C4" s="22"/>
      <c r="D4" s="22"/>
      <c r="E4" s="22"/>
      <c r="F4" s="22"/>
      <c r="G4" s="22"/>
      <c r="H4" s="22"/>
      <c r="I4" s="22"/>
      <c r="J4" s="22"/>
      <c r="K4" s="30">
        <v>189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7">
        <f t="shared" ref="Z4:Z27" si="0">SUM(B4:Y4)</f>
        <v>189</v>
      </c>
      <c r="AA4" t="s">
        <v>138</v>
      </c>
      <c r="AB4" s="38" t="s">
        <v>154</v>
      </c>
    </row>
    <row r="5" spans="1:28" customFormat="1" x14ac:dyDescent="0.25">
      <c r="A5" s="15" t="s">
        <v>78</v>
      </c>
      <c r="B5" s="3"/>
      <c r="C5" s="4"/>
      <c r="D5" s="4"/>
      <c r="E5" s="4"/>
      <c r="F5" s="4"/>
      <c r="G5" s="4"/>
      <c r="H5" s="4"/>
      <c r="I5" s="4"/>
      <c r="J5" s="4"/>
      <c r="K5" s="4"/>
      <c r="L5" s="4"/>
      <c r="M5" s="31">
        <f>34791-40</f>
        <v>34751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8">
        <f t="shared" si="0"/>
        <v>34751</v>
      </c>
      <c r="AA5" t="s">
        <v>142</v>
      </c>
      <c r="AB5" s="38" t="s">
        <v>154</v>
      </c>
    </row>
    <row r="6" spans="1:28" customFormat="1" x14ac:dyDescent="0.25">
      <c r="A6" s="15"/>
      <c r="B6" s="3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>
        <f t="shared" si="0"/>
        <v>0</v>
      </c>
      <c r="AB6" s="38"/>
    </row>
    <row r="7" spans="1:28" customFormat="1" x14ac:dyDescent="0.25">
      <c r="A7" s="15"/>
      <c r="B7" s="3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>
        <f t="shared" si="0"/>
        <v>0</v>
      </c>
      <c r="AB7" s="38"/>
    </row>
    <row r="8" spans="1:28" customFormat="1" x14ac:dyDescent="0.25">
      <c r="A8" s="15"/>
      <c r="B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5">
        <f t="shared" si="0"/>
        <v>0</v>
      </c>
      <c r="AB8" s="38"/>
    </row>
    <row r="9" spans="1:28" x14ac:dyDescent="0.25">
      <c r="A9" s="15"/>
      <c r="B9" s="3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5">
        <f t="shared" si="0"/>
        <v>0</v>
      </c>
    </row>
    <row r="10" spans="1:28" x14ac:dyDescent="0.25">
      <c r="A10" s="15"/>
      <c r="B10" s="3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5">
        <f t="shared" si="0"/>
        <v>0</v>
      </c>
    </row>
    <row r="11" spans="1:28" x14ac:dyDescent="0.25">
      <c r="A11" s="15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5">
        <f t="shared" si="0"/>
        <v>0</v>
      </c>
    </row>
    <row r="12" spans="1:28" x14ac:dyDescent="0.25">
      <c r="A12" s="15"/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5">
        <f t="shared" si="0"/>
        <v>0</v>
      </c>
    </row>
    <row r="13" spans="1:28" x14ac:dyDescent="0.25">
      <c r="A13" s="15"/>
      <c r="B13" s="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5">
        <f>SUM(B13:Y13)</f>
        <v>0</v>
      </c>
    </row>
    <row r="14" spans="1:28" x14ac:dyDescent="0.25">
      <c r="A14" s="15"/>
      <c r="B14" s="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5">
        <f t="shared" si="0"/>
        <v>0</v>
      </c>
    </row>
    <row r="15" spans="1:28" x14ac:dyDescent="0.25">
      <c r="A15" s="15"/>
      <c r="B15" s="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5">
        <f t="shared" si="0"/>
        <v>0</v>
      </c>
    </row>
    <row r="16" spans="1:28" x14ac:dyDescent="0.25">
      <c r="A16" s="15"/>
      <c r="B16" s="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5">
        <f t="shared" si="0"/>
        <v>0</v>
      </c>
    </row>
    <row r="17" spans="1:27" x14ac:dyDescent="0.25">
      <c r="A17" s="15"/>
      <c r="B17" s="3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5">
        <f t="shared" si="0"/>
        <v>0</v>
      </c>
    </row>
    <row r="18" spans="1:27" x14ac:dyDescent="0.25">
      <c r="A18" s="15"/>
      <c r="B18" s="3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5">
        <f t="shared" si="0"/>
        <v>0</v>
      </c>
    </row>
    <row r="19" spans="1:27" x14ac:dyDescent="0.25">
      <c r="A19" s="15"/>
      <c r="B19" s="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5">
        <f t="shared" si="0"/>
        <v>0</v>
      </c>
    </row>
    <row r="20" spans="1:27" x14ac:dyDescent="0.25">
      <c r="A20" s="15"/>
      <c r="B20" s="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5">
        <f t="shared" si="0"/>
        <v>0</v>
      </c>
    </row>
    <row r="21" spans="1:27" x14ac:dyDescent="0.25">
      <c r="A21" s="15"/>
      <c r="B21" s="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5">
        <f t="shared" si="0"/>
        <v>0</v>
      </c>
    </row>
    <row r="22" spans="1:27" x14ac:dyDescent="0.25">
      <c r="A22" s="15"/>
      <c r="B22" s="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5">
        <f t="shared" si="0"/>
        <v>0</v>
      </c>
    </row>
    <row r="23" spans="1:27" x14ac:dyDescent="0.25">
      <c r="A23" s="15"/>
      <c r="B23" s="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5">
        <f t="shared" si="0"/>
        <v>0</v>
      </c>
    </row>
    <row r="24" spans="1:27" x14ac:dyDescent="0.25">
      <c r="A24" s="15"/>
      <c r="B24" s="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5">
        <f t="shared" si="0"/>
        <v>0</v>
      </c>
    </row>
    <row r="25" spans="1:27" x14ac:dyDescent="0.25">
      <c r="A25" s="15"/>
      <c r="B25" s="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5">
        <f t="shared" si="0"/>
        <v>0</v>
      </c>
    </row>
    <row r="26" spans="1:27" x14ac:dyDescent="0.25">
      <c r="A26" s="15"/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5">
        <f t="shared" si="0"/>
        <v>0</v>
      </c>
    </row>
    <row r="27" spans="1:27" ht="15.75" thickBot="1" x14ac:dyDescent="0.3">
      <c r="A27" s="15"/>
      <c r="B27" s="6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8">
        <f t="shared" si="0"/>
        <v>0</v>
      </c>
    </row>
    <row r="28" spans="1:27" ht="15.75" thickBot="1" x14ac:dyDescent="0.3">
      <c r="A28" s="13" t="s">
        <v>14</v>
      </c>
      <c r="B28" s="23">
        <f>SUM(B4:B27)</f>
        <v>0</v>
      </c>
      <c r="C28" s="24">
        <f t="shared" ref="C28:Z28" si="1">SUM(C4:C27)</f>
        <v>0</v>
      </c>
      <c r="D28" s="24">
        <f t="shared" si="1"/>
        <v>0</v>
      </c>
      <c r="E28" s="24">
        <f t="shared" si="1"/>
        <v>0</v>
      </c>
      <c r="F28" s="24">
        <f t="shared" si="1"/>
        <v>0</v>
      </c>
      <c r="G28" s="24">
        <f t="shared" si="1"/>
        <v>0</v>
      </c>
      <c r="H28" s="24">
        <f t="shared" si="1"/>
        <v>0</v>
      </c>
      <c r="I28" s="24">
        <f t="shared" si="1"/>
        <v>0</v>
      </c>
      <c r="J28" s="24">
        <f t="shared" si="1"/>
        <v>0</v>
      </c>
      <c r="K28" s="24">
        <f t="shared" si="1"/>
        <v>189</v>
      </c>
      <c r="L28" s="24">
        <f t="shared" si="1"/>
        <v>0</v>
      </c>
      <c r="M28" s="24">
        <f t="shared" si="1"/>
        <v>34751</v>
      </c>
      <c r="N28" s="24">
        <f t="shared" si="1"/>
        <v>0</v>
      </c>
      <c r="O28" s="24">
        <f t="shared" si="1"/>
        <v>0</v>
      </c>
      <c r="P28" s="24">
        <f t="shared" si="1"/>
        <v>0</v>
      </c>
      <c r="Q28" s="24">
        <f t="shared" si="1"/>
        <v>0</v>
      </c>
      <c r="R28" s="24">
        <f t="shared" si="1"/>
        <v>0</v>
      </c>
      <c r="S28" s="24">
        <f t="shared" si="1"/>
        <v>0</v>
      </c>
      <c r="T28" s="24">
        <f t="shared" si="1"/>
        <v>0</v>
      </c>
      <c r="U28" s="24">
        <f t="shared" si="1"/>
        <v>0</v>
      </c>
      <c r="V28" s="24">
        <f t="shared" si="1"/>
        <v>0</v>
      </c>
      <c r="W28" s="24">
        <f t="shared" si="1"/>
        <v>0</v>
      </c>
      <c r="X28" s="24">
        <f t="shared" si="1"/>
        <v>0</v>
      </c>
      <c r="Y28" s="24">
        <f t="shared" si="1"/>
        <v>0</v>
      </c>
      <c r="Z28" s="25">
        <f t="shared" si="1"/>
        <v>34940</v>
      </c>
    </row>
    <row r="29" spans="1:27" x14ac:dyDescent="0.25">
      <c r="A29" s="12"/>
    </row>
    <row r="30" spans="1:27" x14ac:dyDescent="0.25">
      <c r="P30" s="13"/>
      <c r="Z30" s="12">
        <v>634000</v>
      </c>
      <c r="AA30" s="13" t="s">
        <v>15</v>
      </c>
    </row>
    <row r="31" spans="1:27" x14ac:dyDescent="0.25">
      <c r="P31" s="13"/>
      <c r="Z31" s="12">
        <f>+Z28</f>
        <v>34940</v>
      </c>
      <c r="AA31" s="13" t="s">
        <v>16</v>
      </c>
    </row>
    <row r="32" spans="1:27" x14ac:dyDescent="0.25">
      <c r="P32" s="13"/>
      <c r="Z32" s="16">
        <f>+Z30-Z31</f>
        <v>599060</v>
      </c>
      <c r="AA32" s="13" t="s">
        <v>17</v>
      </c>
    </row>
  </sheetData>
  <mergeCells count="3">
    <mergeCell ref="B1:Z1"/>
    <mergeCell ref="B2:Z2"/>
    <mergeCell ref="A1:A3"/>
  </mergeCells>
  <hyperlinks>
    <hyperlink ref="A1:A3" location="'Fund 75 Summary'!A1" display="Return to Summary Tab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To Be Moved Out</vt:lpstr>
      <vt:lpstr>Total Fund Summary</vt:lpstr>
      <vt:lpstr>Fund 75 Summary</vt:lpstr>
      <vt:lpstr>Technology Detail</vt:lpstr>
      <vt:lpstr>Parks Detail</vt:lpstr>
      <vt:lpstr>Courthouse Detail</vt:lpstr>
      <vt:lpstr>Emerg Mgmt Detail</vt:lpstr>
      <vt:lpstr>Fair Detail</vt:lpstr>
      <vt:lpstr>Roof-HHS-UWR Detail</vt:lpstr>
      <vt:lpstr>Highway Detail</vt:lpstr>
      <vt:lpstr>Vehicles-Sheriff Detail</vt:lpstr>
      <vt:lpstr>Symons Detail</vt:lpstr>
      <vt:lpstr>Administrator Detail</vt:lpstr>
      <vt:lpstr>Misc New Equip Detail</vt:lpstr>
      <vt:lpstr>Child Support Detail</vt:lpstr>
      <vt:lpstr>Land Cons Detail</vt:lpstr>
      <vt:lpstr>AED for Squad Detail</vt:lpstr>
      <vt:lpstr>Ambulance Detail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Bell</dc:creator>
  <cp:lastModifiedBy>Josh Bell</cp:lastModifiedBy>
  <cp:lastPrinted>2021-07-15T19:49:04Z</cp:lastPrinted>
  <dcterms:created xsi:type="dcterms:W3CDTF">2021-03-25T12:41:44Z</dcterms:created>
  <dcterms:modified xsi:type="dcterms:W3CDTF">2021-07-15T19:49:31Z</dcterms:modified>
</cp:coreProperties>
</file>